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\\Win-m242tugnovr\!романенко\"/>
    </mc:Choice>
  </mc:AlternateContent>
  <xr:revisionPtr revIDLastSave="0" documentId="13_ncr:1_{168C1A22-FB16-4BCB-AF2E-D0F079363051}" xr6:coauthVersionLast="47" xr6:coauthVersionMax="47" xr10:uidLastSave="{00000000-0000-0000-0000-000000000000}"/>
  <bookViews>
    <workbookView xWindow="-120" yWindow="-120" windowWidth="20730" windowHeight="11160" tabRatio="602" firstSheet="1" activeTab="8" xr2:uid="{00000000-000D-0000-FFFF-FFFF00000000}"/>
  </bookViews>
  <sheets>
    <sheet name="01.02.2025" sheetId="14" r:id="rId1"/>
    <sheet name="01.03.2025" sheetId="15" r:id="rId2"/>
    <sheet name="01.04.2025" sheetId="16" r:id="rId3"/>
    <sheet name="01.05.2025" sheetId="17" r:id="rId4"/>
    <sheet name="01.06.2025" sheetId="18" r:id="rId5"/>
    <sheet name="01.07.2025" sheetId="19" r:id="rId6"/>
    <sheet name="01.08.2025" sheetId="20" r:id="rId7"/>
    <sheet name="01.09.2025" sheetId="21" r:id="rId8"/>
    <sheet name="01.10.2025" sheetId="22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N33" i="22" l="1"/>
  <c r="M33" i="22" s="1"/>
  <c r="O29" i="22"/>
  <c r="R59" i="22"/>
  <c r="M59" i="22"/>
  <c r="I59" i="22"/>
  <c r="D59" i="22"/>
  <c r="T58" i="22"/>
  <c r="S58" i="22"/>
  <c r="R58" i="22"/>
  <c r="M58" i="22"/>
  <c r="I58" i="22"/>
  <c r="Q58" i="22" s="1"/>
  <c r="D58" i="22"/>
  <c r="T57" i="22"/>
  <c r="S57" i="22"/>
  <c r="R57" i="22"/>
  <c r="M57" i="22"/>
  <c r="I57" i="22"/>
  <c r="Q57" i="22" s="1"/>
  <c r="D57" i="22"/>
  <c r="P56" i="22"/>
  <c r="O56" i="22"/>
  <c r="S56" i="22" s="1"/>
  <c r="N56" i="22"/>
  <c r="M56" i="22" s="1"/>
  <c r="L56" i="22"/>
  <c r="T56" i="22" s="1"/>
  <c r="K56" i="22"/>
  <c r="J56" i="22"/>
  <c r="R56" i="22" s="1"/>
  <c r="I56" i="22"/>
  <c r="Q56" i="22" s="1"/>
  <c r="H56" i="22"/>
  <c r="G56" i="22"/>
  <c r="F56" i="22"/>
  <c r="E56" i="22"/>
  <c r="D56" i="22"/>
  <c r="T54" i="22"/>
  <c r="S54" i="22"/>
  <c r="R54" i="22"/>
  <c r="I54" i="22"/>
  <c r="D54" i="22"/>
  <c r="R53" i="22"/>
  <c r="O53" i="22"/>
  <c r="O48" i="22" s="1"/>
  <c r="M53" i="22"/>
  <c r="K53" i="22"/>
  <c r="L53" i="22" s="1"/>
  <c r="L48" i="22" s="1"/>
  <c r="F53" i="22"/>
  <c r="D53" i="22" s="1"/>
  <c r="T52" i="22"/>
  <c r="S52" i="22"/>
  <c r="R52" i="22"/>
  <c r="M52" i="22"/>
  <c r="I52" i="22"/>
  <c r="D52" i="22"/>
  <c r="T51" i="22"/>
  <c r="S51" i="22"/>
  <c r="R51" i="22"/>
  <c r="M51" i="22"/>
  <c r="I51" i="22"/>
  <c r="D51" i="22"/>
  <c r="T50" i="22"/>
  <c r="S50" i="22"/>
  <c r="R50" i="22"/>
  <c r="M50" i="22"/>
  <c r="I50" i="22"/>
  <c r="D50" i="22"/>
  <c r="T49" i="22"/>
  <c r="S49" i="22"/>
  <c r="R49" i="22"/>
  <c r="M49" i="22"/>
  <c r="I49" i="22"/>
  <c r="Q49" i="22" s="1"/>
  <c r="D49" i="22"/>
  <c r="N48" i="22"/>
  <c r="N47" i="22" s="1"/>
  <c r="J48" i="22"/>
  <c r="J47" i="22" s="1"/>
  <c r="H48" i="22"/>
  <c r="H47" i="22" s="1"/>
  <c r="E48" i="22"/>
  <c r="E47" i="22" s="1"/>
  <c r="P46" i="22"/>
  <c r="O46" i="22"/>
  <c r="N46" i="22"/>
  <c r="L46" i="22"/>
  <c r="K46" i="22"/>
  <c r="S46" i="22" s="1"/>
  <c r="J46" i="22"/>
  <c r="H46" i="22"/>
  <c r="G46" i="22"/>
  <c r="F46" i="22"/>
  <c r="E46" i="22"/>
  <c r="T45" i="22"/>
  <c r="S45" i="22"/>
  <c r="R45" i="22"/>
  <c r="M45" i="22"/>
  <c r="I45" i="22"/>
  <c r="Q45" i="22" s="1"/>
  <c r="D45" i="22"/>
  <c r="T44" i="22"/>
  <c r="S44" i="22"/>
  <c r="R44" i="22"/>
  <c r="M44" i="22"/>
  <c r="I44" i="22"/>
  <c r="Q44" i="22" s="1"/>
  <c r="D44" i="22"/>
  <c r="T43" i="22"/>
  <c r="S43" i="22"/>
  <c r="R43" i="22"/>
  <c r="M43" i="22"/>
  <c r="Q43" i="22" s="1"/>
  <c r="I43" i="22"/>
  <c r="D43" i="22"/>
  <c r="T42" i="22"/>
  <c r="S42" i="22"/>
  <c r="R42" i="22"/>
  <c r="M42" i="22"/>
  <c r="Q42" i="22" s="1"/>
  <c r="I42" i="22"/>
  <c r="D42" i="22"/>
  <c r="T41" i="22"/>
  <c r="S41" i="22"/>
  <c r="R41" i="22"/>
  <c r="M41" i="22"/>
  <c r="I41" i="22"/>
  <c r="D41" i="22"/>
  <c r="T40" i="22"/>
  <c r="S40" i="22"/>
  <c r="R40" i="22"/>
  <c r="M40" i="22"/>
  <c r="I40" i="22"/>
  <c r="T39" i="22"/>
  <c r="S39" i="22"/>
  <c r="R39" i="22"/>
  <c r="M39" i="22"/>
  <c r="I39" i="22"/>
  <c r="Q39" i="22" s="1"/>
  <c r="D39" i="22"/>
  <c r="T38" i="22"/>
  <c r="S38" i="22"/>
  <c r="R38" i="22"/>
  <c r="M38" i="22"/>
  <c r="I38" i="22"/>
  <c r="D38" i="22"/>
  <c r="T37" i="22"/>
  <c r="S37" i="22"/>
  <c r="R37" i="22"/>
  <c r="M37" i="22"/>
  <c r="I37" i="22"/>
  <c r="Q37" i="22" s="1"/>
  <c r="D37" i="22"/>
  <c r="L35" i="22"/>
  <c r="R34" i="22"/>
  <c r="D34" i="22"/>
  <c r="T33" i="22"/>
  <c r="S33" i="22"/>
  <c r="I33" i="22"/>
  <c r="D33" i="22"/>
  <c r="T32" i="22"/>
  <c r="S32" i="22"/>
  <c r="R32" i="22"/>
  <c r="M32" i="22"/>
  <c r="I32" i="22"/>
  <c r="Q32" i="22" s="1"/>
  <c r="D32" i="22"/>
  <c r="T31" i="22"/>
  <c r="P31" i="22"/>
  <c r="O31" i="22"/>
  <c r="L31" i="22"/>
  <c r="K31" i="22"/>
  <c r="S31" i="22" s="1"/>
  <c r="J31" i="22"/>
  <c r="I31" i="22"/>
  <c r="H31" i="22"/>
  <c r="G31" i="22"/>
  <c r="F31" i="22"/>
  <c r="E31" i="22"/>
  <c r="D31" i="22" s="1"/>
  <c r="T30" i="22"/>
  <c r="S30" i="22"/>
  <c r="R30" i="22"/>
  <c r="M30" i="22"/>
  <c r="I30" i="22"/>
  <c r="D30" i="22"/>
  <c r="T29" i="22"/>
  <c r="R29" i="22"/>
  <c r="S29" i="22"/>
  <c r="I29" i="22"/>
  <c r="D29" i="22"/>
  <c r="R28" i="22"/>
  <c r="P28" i="22"/>
  <c r="P24" i="22" s="1"/>
  <c r="T24" i="22" s="1"/>
  <c r="N28" i="22"/>
  <c r="L28" i="22"/>
  <c r="T28" i="22" s="1"/>
  <c r="K28" i="22"/>
  <c r="J28" i="22"/>
  <c r="I28" i="22"/>
  <c r="H28" i="22"/>
  <c r="G28" i="22"/>
  <c r="F28" i="22"/>
  <c r="F24" i="22" s="1"/>
  <c r="E28" i="22"/>
  <c r="E24" i="22" s="1"/>
  <c r="D28" i="22"/>
  <c r="T27" i="22"/>
  <c r="S27" i="22"/>
  <c r="R27" i="22"/>
  <c r="Q27" i="22"/>
  <c r="M27" i="22"/>
  <c r="I27" i="22"/>
  <c r="D27" i="22"/>
  <c r="T26" i="22"/>
  <c r="S26" i="22"/>
  <c r="R26" i="22"/>
  <c r="M26" i="22"/>
  <c r="Q26" i="22" s="1"/>
  <c r="I26" i="22"/>
  <c r="D26" i="22"/>
  <c r="T25" i="22"/>
  <c r="S25" i="22"/>
  <c r="R25" i="22"/>
  <c r="M25" i="22"/>
  <c r="I25" i="22"/>
  <c r="D25" i="22"/>
  <c r="N24" i="22"/>
  <c r="L24" i="22"/>
  <c r="K24" i="22"/>
  <c r="J24" i="22"/>
  <c r="I24" i="22"/>
  <c r="H24" i="22"/>
  <c r="G24" i="22"/>
  <c r="T23" i="22"/>
  <c r="S23" i="22"/>
  <c r="R23" i="22"/>
  <c r="M23" i="22"/>
  <c r="I23" i="22"/>
  <c r="Q23" i="22" s="1"/>
  <c r="D23" i="22"/>
  <c r="T22" i="22"/>
  <c r="S22" i="22"/>
  <c r="R22" i="22"/>
  <c r="M22" i="22"/>
  <c r="I22" i="22"/>
  <c r="D22" i="22"/>
  <c r="T21" i="22"/>
  <c r="S21" i="22"/>
  <c r="R21" i="22"/>
  <c r="M21" i="22"/>
  <c r="I21" i="22"/>
  <c r="Q21" i="22" s="1"/>
  <c r="D21" i="22"/>
  <c r="T20" i="22"/>
  <c r="P20" i="22"/>
  <c r="O20" i="22"/>
  <c r="N20" i="22"/>
  <c r="M20" i="22" s="1"/>
  <c r="L20" i="22"/>
  <c r="K20" i="22"/>
  <c r="S20" i="22" s="1"/>
  <c r="J20" i="22"/>
  <c r="I20" i="22" s="1"/>
  <c r="H20" i="22"/>
  <c r="G20" i="22"/>
  <c r="F20" i="22"/>
  <c r="E20" i="22"/>
  <c r="D20" i="22" s="1"/>
  <c r="T19" i="22"/>
  <c r="S19" i="22"/>
  <c r="R19" i="22"/>
  <c r="M19" i="22"/>
  <c r="I19" i="22"/>
  <c r="D19" i="22"/>
  <c r="T18" i="22"/>
  <c r="S18" i="22"/>
  <c r="R18" i="22"/>
  <c r="M18" i="22"/>
  <c r="I18" i="22"/>
  <c r="D18" i="22"/>
  <c r="T17" i="22"/>
  <c r="S17" i="22"/>
  <c r="R17" i="22"/>
  <c r="M17" i="22"/>
  <c r="I17" i="22"/>
  <c r="Q17" i="22" s="1"/>
  <c r="D17" i="22"/>
  <c r="T16" i="22"/>
  <c r="S16" i="22"/>
  <c r="R16" i="22"/>
  <c r="M16" i="22"/>
  <c r="I16" i="22"/>
  <c r="D16" i="22"/>
  <c r="T15" i="22"/>
  <c r="S15" i="22"/>
  <c r="P15" i="22"/>
  <c r="O15" i="22"/>
  <c r="N15" i="22"/>
  <c r="M15" i="22" s="1"/>
  <c r="L15" i="22"/>
  <c r="K15" i="22"/>
  <c r="J15" i="22"/>
  <c r="I15" i="22" s="1"/>
  <c r="H15" i="22"/>
  <c r="G15" i="22"/>
  <c r="G13" i="22" s="1"/>
  <c r="G35" i="22" s="1"/>
  <c r="F15" i="22"/>
  <c r="F13" i="22" s="1"/>
  <c r="E15" i="22"/>
  <c r="D15" i="22" s="1"/>
  <c r="T14" i="22"/>
  <c r="S14" i="22"/>
  <c r="R14" i="22"/>
  <c r="M14" i="22"/>
  <c r="I14" i="22"/>
  <c r="Q14" i="22" s="1"/>
  <c r="D14" i="22"/>
  <c r="T13" i="22"/>
  <c r="P13" i="22"/>
  <c r="O13" i="22"/>
  <c r="L13" i="22"/>
  <c r="O29" i="21"/>
  <c r="O28" i="21" s="1"/>
  <c r="N33" i="21"/>
  <c r="M33" i="21" s="1"/>
  <c r="H33" i="21"/>
  <c r="H31" i="21" s="1"/>
  <c r="R59" i="21"/>
  <c r="M59" i="21"/>
  <c r="I59" i="21"/>
  <c r="D59" i="21"/>
  <c r="T58" i="21"/>
  <c r="S58" i="21"/>
  <c r="R58" i="21"/>
  <c r="M58" i="21"/>
  <c r="I58" i="21"/>
  <c r="Q58" i="21" s="1"/>
  <c r="D58" i="21"/>
  <c r="D56" i="21" s="1"/>
  <c r="T57" i="21"/>
  <c r="S57" i="21"/>
  <c r="R57" i="21"/>
  <c r="M57" i="21"/>
  <c r="I57" i="21"/>
  <c r="Q57" i="21" s="1"/>
  <c r="D57" i="21"/>
  <c r="P56" i="21"/>
  <c r="O56" i="21"/>
  <c r="M56" i="21" s="1"/>
  <c r="N56" i="21"/>
  <c r="L56" i="21"/>
  <c r="K56" i="21"/>
  <c r="J56" i="21"/>
  <c r="I56" i="21" s="1"/>
  <c r="H56" i="21"/>
  <c r="G56" i="21"/>
  <c r="F56" i="21"/>
  <c r="E56" i="21"/>
  <c r="T54" i="21"/>
  <c r="S54" i="21"/>
  <c r="R54" i="21"/>
  <c r="I54" i="21"/>
  <c r="D54" i="21"/>
  <c r="R53" i="21"/>
  <c r="O53" i="21"/>
  <c r="O48" i="21" s="1"/>
  <c r="L53" i="21"/>
  <c r="L48" i="21" s="1"/>
  <c r="K53" i="21"/>
  <c r="I53" i="21" s="1"/>
  <c r="F53" i="21"/>
  <c r="G53" i="21" s="1"/>
  <c r="G48" i="21" s="1"/>
  <c r="G47" i="21" s="1"/>
  <c r="T52" i="21"/>
  <c r="S52" i="21"/>
  <c r="R52" i="21"/>
  <c r="M52" i="21"/>
  <c r="I52" i="21"/>
  <c r="D52" i="21"/>
  <c r="T51" i="21"/>
  <c r="S51" i="21"/>
  <c r="R51" i="21"/>
  <c r="M51" i="21"/>
  <c r="I51" i="21"/>
  <c r="D51" i="21"/>
  <c r="T50" i="21"/>
  <c r="S50" i="21"/>
  <c r="R50" i="21"/>
  <c r="M50" i="21"/>
  <c r="I50" i="21"/>
  <c r="D50" i="21"/>
  <c r="T49" i="21"/>
  <c r="S49" i="21"/>
  <c r="R49" i="21"/>
  <c r="M49" i="21"/>
  <c r="I49" i="21"/>
  <c r="D49" i="21"/>
  <c r="N48" i="21"/>
  <c r="N47" i="21" s="1"/>
  <c r="K48" i="21"/>
  <c r="K47" i="21" s="1"/>
  <c r="J48" i="21"/>
  <c r="J47" i="21" s="1"/>
  <c r="H48" i="21"/>
  <c r="H47" i="21" s="1"/>
  <c r="E48" i="21"/>
  <c r="E47" i="21" s="1"/>
  <c r="P46" i="21"/>
  <c r="T46" i="21" s="1"/>
  <c r="O46" i="21"/>
  <c r="N46" i="21"/>
  <c r="L46" i="21"/>
  <c r="K46" i="21"/>
  <c r="J46" i="21"/>
  <c r="H46" i="21"/>
  <c r="G46" i="21"/>
  <c r="F46" i="21"/>
  <c r="E46" i="21"/>
  <c r="T45" i="21"/>
  <c r="S45" i="21"/>
  <c r="R45" i="21"/>
  <c r="M45" i="21"/>
  <c r="I45" i="21"/>
  <c r="D45" i="21"/>
  <c r="T44" i="21"/>
  <c r="S44" i="21"/>
  <c r="R44" i="21"/>
  <c r="M44" i="21"/>
  <c r="I44" i="21"/>
  <c r="D44" i="21"/>
  <c r="T43" i="21"/>
  <c r="S43" i="21"/>
  <c r="R43" i="21"/>
  <c r="M43" i="21"/>
  <c r="I43" i="21"/>
  <c r="D43" i="21"/>
  <c r="T42" i="21"/>
  <c r="S42" i="21"/>
  <c r="R42" i="21"/>
  <c r="M42" i="21"/>
  <c r="Q42" i="21" s="1"/>
  <c r="I42" i="21"/>
  <c r="D42" i="21"/>
  <c r="T41" i="21"/>
  <c r="S41" i="21"/>
  <c r="R41" i="21"/>
  <c r="M41" i="21"/>
  <c r="I41" i="21"/>
  <c r="D41" i="21"/>
  <c r="T40" i="21"/>
  <c r="S40" i="21"/>
  <c r="R40" i="21"/>
  <c r="M40" i="21"/>
  <c r="I40" i="21"/>
  <c r="T39" i="21"/>
  <c r="S39" i="21"/>
  <c r="R39" i="21"/>
  <c r="M39" i="21"/>
  <c r="I39" i="21"/>
  <c r="D39" i="21"/>
  <c r="T38" i="21"/>
  <c r="S38" i="21"/>
  <c r="R38" i="21"/>
  <c r="M38" i="21"/>
  <c r="I38" i="21"/>
  <c r="D38" i="21"/>
  <c r="T37" i="21"/>
  <c r="S37" i="21"/>
  <c r="R37" i="21"/>
  <c r="M37" i="21"/>
  <c r="I37" i="21"/>
  <c r="D37" i="21"/>
  <c r="R34" i="21"/>
  <c r="D34" i="21"/>
  <c r="T33" i="21"/>
  <c r="S33" i="21"/>
  <c r="I33" i="21"/>
  <c r="D33" i="21"/>
  <c r="T32" i="21"/>
  <c r="S32" i="21"/>
  <c r="R32" i="21"/>
  <c r="M32" i="21"/>
  <c r="I32" i="21"/>
  <c r="D32" i="21"/>
  <c r="P31" i="21"/>
  <c r="O31" i="21"/>
  <c r="L31" i="21"/>
  <c r="K31" i="21"/>
  <c r="S31" i="21" s="1"/>
  <c r="J31" i="21"/>
  <c r="I31" i="21" s="1"/>
  <c r="G31" i="21"/>
  <c r="F31" i="21"/>
  <c r="E31" i="21"/>
  <c r="D31" i="21" s="1"/>
  <c r="T30" i="21"/>
  <c r="S30" i="21"/>
  <c r="R30" i="21"/>
  <c r="M30" i="21"/>
  <c r="I30" i="21"/>
  <c r="D30" i="21"/>
  <c r="T29" i="21"/>
  <c r="R29" i="21"/>
  <c r="M29" i="21"/>
  <c r="K28" i="21"/>
  <c r="I29" i="21"/>
  <c r="Q29" i="21" s="1"/>
  <c r="D29" i="21"/>
  <c r="T28" i="21"/>
  <c r="P28" i="21"/>
  <c r="N28" i="21"/>
  <c r="L28" i="21"/>
  <c r="J28" i="21"/>
  <c r="R28" i="21" s="1"/>
  <c r="H28" i="21"/>
  <c r="H24" i="21" s="1"/>
  <c r="G28" i="21"/>
  <c r="G24" i="21" s="1"/>
  <c r="F28" i="21"/>
  <c r="D28" i="21" s="1"/>
  <c r="E28" i="21"/>
  <c r="T27" i="21"/>
  <c r="S27" i="21"/>
  <c r="R27" i="21"/>
  <c r="M27" i="21"/>
  <c r="I27" i="21"/>
  <c r="Q27" i="21" s="1"/>
  <c r="D27" i="21"/>
  <c r="T26" i="21"/>
  <c r="S26" i="21"/>
  <c r="R26" i="21"/>
  <c r="M26" i="21"/>
  <c r="I26" i="21"/>
  <c r="D26" i="21"/>
  <c r="T25" i="21"/>
  <c r="S25" i="21"/>
  <c r="R25" i="21"/>
  <c r="M25" i="21"/>
  <c r="I25" i="21"/>
  <c r="Q25" i="21" s="1"/>
  <c r="D25" i="21"/>
  <c r="P24" i="21"/>
  <c r="N24" i="21"/>
  <c r="L24" i="21"/>
  <c r="T24" i="21" s="1"/>
  <c r="J24" i="21"/>
  <c r="E24" i="21"/>
  <c r="T23" i="21"/>
  <c r="S23" i="21"/>
  <c r="R23" i="21"/>
  <c r="M23" i="21"/>
  <c r="I23" i="21"/>
  <c r="D23" i="21"/>
  <c r="T22" i="21"/>
  <c r="S22" i="21"/>
  <c r="R22" i="21"/>
  <c r="M22" i="21"/>
  <c r="I22" i="21"/>
  <c r="D22" i="21"/>
  <c r="T21" i="21"/>
  <c r="S21" i="21"/>
  <c r="R21" i="21"/>
  <c r="M21" i="21"/>
  <c r="I21" i="21"/>
  <c r="D21" i="21"/>
  <c r="P20" i="21"/>
  <c r="O20" i="21"/>
  <c r="N20" i="21"/>
  <c r="L20" i="21"/>
  <c r="K20" i="21"/>
  <c r="J20" i="21"/>
  <c r="I20" i="21" s="1"/>
  <c r="H20" i="21"/>
  <c r="G20" i="21"/>
  <c r="G13" i="21" s="1"/>
  <c r="F20" i="21"/>
  <c r="E20" i="21"/>
  <c r="D20" i="21" s="1"/>
  <c r="T19" i="21"/>
  <c r="S19" i="21"/>
  <c r="R19" i="21"/>
  <c r="M19" i="21"/>
  <c r="I19" i="21"/>
  <c r="D19" i="21"/>
  <c r="T18" i="21"/>
  <c r="S18" i="21"/>
  <c r="R18" i="21"/>
  <c r="M18" i="21"/>
  <c r="I18" i="21"/>
  <c r="D18" i="21"/>
  <c r="T17" i="21"/>
  <c r="S17" i="21"/>
  <c r="R17" i="21"/>
  <c r="M17" i="21"/>
  <c r="I17" i="21"/>
  <c r="D17" i="21"/>
  <c r="T16" i="21"/>
  <c r="S16" i="21"/>
  <c r="R16" i="21"/>
  <c r="M16" i="21"/>
  <c r="I16" i="21"/>
  <c r="D16" i="21"/>
  <c r="P15" i="21"/>
  <c r="O15" i="21"/>
  <c r="N15" i="21"/>
  <c r="N13" i="21" s="1"/>
  <c r="L15" i="21"/>
  <c r="L13" i="21" s="1"/>
  <c r="K15" i="21"/>
  <c r="S15" i="21" s="1"/>
  <c r="J15" i="21"/>
  <c r="H15" i="21"/>
  <c r="G15" i="21"/>
  <c r="F15" i="21"/>
  <c r="F13" i="21" s="1"/>
  <c r="E15" i="21"/>
  <c r="T14" i="21"/>
  <c r="S14" i="21"/>
  <c r="R14" i="21"/>
  <c r="M14" i="21"/>
  <c r="I14" i="21"/>
  <c r="Q14" i="21" s="1"/>
  <c r="D14" i="21"/>
  <c r="I41" i="20"/>
  <c r="Q33" i="22" l="1"/>
  <c r="R24" i="22"/>
  <c r="Q18" i="22"/>
  <c r="H13" i="22"/>
  <c r="H35" i="22" s="1"/>
  <c r="F35" i="22"/>
  <c r="D24" i="22"/>
  <c r="Q30" i="22"/>
  <c r="Q25" i="22"/>
  <c r="Q20" i="22"/>
  <c r="R20" i="22"/>
  <c r="Q22" i="22"/>
  <c r="Q19" i="22"/>
  <c r="N13" i="22"/>
  <c r="M13" i="22" s="1"/>
  <c r="Q15" i="22"/>
  <c r="Q16" i="22"/>
  <c r="R15" i="22"/>
  <c r="K48" i="22"/>
  <c r="K47" i="22" s="1"/>
  <c r="I53" i="22"/>
  <c r="Q53" i="22" s="1"/>
  <c r="G53" i="22"/>
  <c r="G48" i="22" s="1"/>
  <c r="G47" i="22" s="1"/>
  <c r="D48" i="22"/>
  <c r="D47" i="22"/>
  <c r="F48" i="22"/>
  <c r="F47" i="22" s="1"/>
  <c r="I46" i="22"/>
  <c r="Q46" i="22" s="1"/>
  <c r="D46" i="22"/>
  <c r="M48" i="22"/>
  <c r="M47" i="22" s="1"/>
  <c r="S53" i="22"/>
  <c r="R48" i="22"/>
  <c r="R47" i="22"/>
  <c r="M46" i="22"/>
  <c r="Q41" i="22"/>
  <c r="Q40" i="22"/>
  <c r="T46" i="22"/>
  <c r="Q38" i="22"/>
  <c r="T35" i="22"/>
  <c r="O47" i="22"/>
  <c r="P35" i="22"/>
  <c r="T48" i="22"/>
  <c r="L47" i="22"/>
  <c r="T47" i="22" s="1"/>
  <c r="Q50" i="22"/>
  <c r="P53" i="22"/>
  <c r="P48" i="22" s="1"/>
  <c r="P47" i="22" s="1"/>
  <c r="R46" i="22"/>
  <c r="J13" i="22"/>
  <c r="R33" i="22"/>
  <c r="K13" i="22"/>
  <c r="N31" i="22"/>
  <c r="M31" i="22" s="1"/>
  <c r="Q31" i="22" s="1"/>
  <c r="M29" i="22"/>
  <c r="Q29" i="22" s="1"/>
  <c r="T53" i="22"/>
  <c r="E13" i="22"/>
  <c r="O28" i="22"/>
  <c r="I48" i="21"/>
  <c r="I47" i="21" s="1"/>
  <c r="S20" i="21"/>
  <c r="D46" i="21"/>
  <c r="Q17" i="21"/>
  <c r="Q19" i="21"/>
  <c r="T20" i="21"/>
  <c r="Q26" i="21"/>
  <c r="Q44" i="21"/>
  <c r="Q56" i="21"/>
  <c r="M20" i="21"/>
  <c r="Q20" i="21" s="1"/>
  <c r="Q38" i="21"/>
  <c r="T56" i="21"/>
  <c r="O13" i="21"/>
  <c r="R56" i="21"/>
  <c r="P13" i="21"/>
  <c r="P35" i="21" s="1"/>
  <c r="T31" i="21"/>
  <c r="D53" i="21"/>
  <c r="T15" i="21"/>
  <c r="Q30" i="21"/>
  <c r="Q49" i="21"/>
  <c r="D15" i="21"/>
  <c r="Q21" i="21"/>
  <c r="E13" i="21"/>
  <c r="D13" i="21" s="1"/>
  <c r="Q41" i="21"/>
  <c r="Q43" i="21"/>
  <c r="Q45" i="21"/>
  <c r="Q37" i="21"/>
  <c r="Q39" i="21"/>
  <c r="R15" i="21"/>
  <c r="M53" i="21"/>
  <c r="Q53" i="21" s="1"/>
  <c r="M48" i="21"/>
  <c r="M47" i="21" s="1"/>
  <c r="R47" i="21"/>
  <c r="R48" i="21"/>
  <c r="F48" i="21"/>
  <c r="Q40" i="21"/>
  <c r="M46" i="21"/>
  <c r="Q46" i="21" s="1"/>
  <c r="S46" i="21"/>
  <c r="I46" i="21"/>
  <c r="Q33" i="21"/>
  <c r="Q32" i="21"/>
  <c r="R24" i="21"/>
  <c r="Q23" i="21"/>
  <c r="Q22" i="21"/>
  <c r="Q18" i="21"/>
  <c r="M15" i="21"/>
  <c r="Q16" i="21"/>
  <c r="I15" i="21"/>
  <c r="H13" i="21"/>
  <c r="H35" i="21" s="1"/>
  <c r="G35" i="21"/>
  <c r="O24" i="21"/>
  <c r="M24" i="21" s="1"/>
  <c r="M28" i="21"/>
  <c r="O47" i="21"/>
  <c r="S47" i="21" s="1"/>
  <c r="S48" i="21"/>
  <c r="I28" i="21"/>
  <c r="Q28" i="21" s="1"/>
  <c r="K24" i="21"/>
  <c r="S28" i="21"/>
  <c r="T13" i="21"/>
  <c r="L35" i="21"/>
  <c r="T35" i="21" s="1"/>
  <c r="M13" i="21"/>
  <c r="L47" i="21"/>
  <c r="K13" i="21"/>
  <c r="S53" i="21"/>
  <c r="R33" i="21"/>
  <c r="Q50" i="21"/>
  <c r="P53" i="21"/>
  <c r="P48" i="21" s="1"/>
  <c r="P47" i="21" s="1"/>
  <c r="R20" i="21"/>
  <c r="S56" i="21"/>
  <c r="N31" i="21"/>
  <c r="M31" i="21" s="1"/>
  <c r="Q31" i="21" s="1"/>
  <c r="F24" i="21"/>
  <c r="D24" i="21" s="1"/>
  <c r="S29" i="21"/>
  <c r="J13" i="21"/>
  <c r="R46" i="21"/>
  <c r="O29" i="20"/>
  <c r="O28" i="20" s="1"/>
  <c r="O24" i="20" s="1"/>
  <c r="N33" i="20"/>
  <c r="M33" i="20" s="1"/>
  <c r="K29" i="20"/>
  <c r="I29" i="20" s="1"/>
  <c r="Q29" i="20" s="1"/>
  <c r="J33" i="20"/>
  <c r="I16" i="20"/>
  <c r="I17" i="20"/>
  <c r="I18" i="20"/>
  <c r="I19" i="20"/>
  <c r="I22" i="20"/>
  <c r="I23" i="20"/>
  <c r="I25" i="20"/>
  <c r="I26" i="20"/>
  <c r="H33" i="20"/>
  <c r="R59" i="20"/>
  <c r="M59" i="20"/>
  <c r="I59" i="20"/>
  <c r="D59" i="20"/>
  <c r="T58" i="20"/>
  <c r="S58" i="20"/>
  <c r="R58" i="20"/>
  <c r="M58" i="20"/>
  <c r="I58" i="20"/>
  <c r="Q58" i="20" s="1"/>
  <c r="D58" i="20"/>
  <c r="T57" i="20"/>
  <c r="S57" i="20"/>
  <c r="R57" i="20"/>
  <c r="M57" i="20"/>
  <c r="I57" i="20"/>
  <c r="Q57" i="20" s="1"/>
  <c r="D57" i="20"/>
  <c r="P56" i="20"/>
  <c r="O56" i="20"/>
  <c r="N56" i="20"/>
  <c r="L56" i="20"/>
  <c r="K56" i="20"/>
  <c r="J56" i="20"/>
  <c r="I56" i="20" s="1"/>
  <c r="H56" i="20"/>
  <c r="G56" i="20"/>
  <c r="F56" i="20"/>
  <c r="E56" i="20"/>
  <c r="T54" i="20"/>
  <c r="S54" i="20"/>
  <c r="R54" i="20"/>
  <c r="I54" i="20"/>
  <c r="D54" i="20"/>
  <c r="R53" i="20"/>
  <c r="O53" i="20"/>
  <c r="O48" i="20" s="1"/>
  <c r="K53" i="20"/>
  <c r="L53" i="20" s="1"/>
  <c r="F53" i="20"/>
  <c r="G53" i="20" s="1"/>
  <c r="G48" i="20" s="1"/>
  <c r="G47" i="20" s="1"/>
  <c r="D53" i="20"/>
  <c r="T52" i="20"/>
  <c r="S52" i="20"/>
  <c r="R52" i="20"/>
  <c r="M52" i="20"/>
  <c r="I52" i="20"/>
  <c r="D52" i="20"/>
  <c r="T51" i="20"/>
  <c r="S51" i="20"/>
  <c r="R51" i="20"/>
  <c r="M51" i="20"/>
  <c r="I51" i="20"/>
  <c r="D51" i="20"/>
  <c r="T50" i="20"/>
  <c r="S50" i="20"/>
  <c r="R50" i="20"/>
  <c r="M50" i="20"/>
  <c r="I50" i="20"/>
  <c r="Q50" i="20" s="1"/>
  <c r="D50" i="20"/>
  <c r="T49" i="20"/>
  <c r="S49" i="20"/>
  <c r="R49" i="20"/>
  <c r="M49" i="20"/>
  <c r="I49" i="20"/>
  <c r="D49" i="20"/>
  <c r="N48" i="20"/>
  <c r="N47" i="20" s="1"/>
  <c r="K48" i="20"/>
  <c r="K47" i="20" s="1"/>
  <c r="J48" i="20"/>
  <c r="J47" i="20" s="1"/>
  <c r="H48" i="20"/>
  <c r="H47" i="20" s="1"/>
  <c r="F48" i="20"/>
  <c r="F47" i="20" s="1"/>
  <c r="E48" i="20"/>
  <c r="E47" i="20" s="1"/>
  <c r="P46" i="20"/>
  <c r="O46" i="20"/>
  <c r="N46" i="20"/>
  <c r="L46" i="20"/>
  <c r="K46" i="20"/>
  <c r="J46" i="20"/>
  <c r="H46" i="20"/>
  <c r="G46" i="20"/>
  <c r="F46" i="20"/>
  <c r="E46" i="20"/>
  <c r="D46" i="20"/>
  <c r="T45" i="20"/>
  <c r="S45" i="20"/>
  <c r="R45" i="20"/>
  <c r="M45" i="20"/>
  <c r="I45" i="20"/>
  <c r="Q45" i="20" s="1"/>
  <c r="D45" i="20"/>
  <c r="T44" i="20"/>
  <c r="S44" i="20"/>
  <c r="R44" i="20"/>
  <c r="M44" i="20"/>
  <c r="I44" i="20"/>
  <c r="Q44" i="20" s="1"/>
  <c r="D44" i="20"/>
  <c r="T43" i="20"/>
  <c r="S43" i="20"/>
  <c r="R43" i="20"/>
  <c r="M43" i="20"/>
  <c r="I43" i="20"/>
  <c r="Q43" i="20" s="1"/>
  <c r="D43" i="20"/>
  <c r="T42" i="20"/>
  <c r="S42" i="20"/>
  <c r="R42" i="20"/>
  <c r="M42" i="20"/>
  <c r="I42" i="20"/>
  <c r="D42" i="20"/>
  <c r="T41" i="20"/>
  <c r="S41" i="20"/>
  <c r="R41" i="20"/>
  <c r="M41" i="20"/>
  <c r="Q41" i="20"/>
  <c r="D41" i="20"/>
  <c r="T40" i="20"/>
  <c r="S40" i="20"/>
  <c r="R40" i="20"/>
  <c r="M40" i="20"/>
  <c r="I40" i="20"/>
  <c r="T39" i="20"/>
  <c r="S39" i="20"/>
  <c r="R39" i="20"/>
  <c r="M39" i="20"/>
  <c r="I39" i="20"/>
  <c r="Q39" i="20" s="1"/>
  <c r="D39" i="20"/>
  <c r="T38" i="20"/>
  <c r="S38" i="20"/>
  <c r="R38" i="20"/>
  <c r="M38" i="20"/>
  <c r="I38" i="20"/>
  <c r="Q38" i="20" s="1"/>
  <c r="D38" i="20"/>
  <c r="T37" i="20"/>
  <c r="S37" i="20"/>
  <c r="R37" i="20"/>
  <c r="M37" i="20"/>
  <c r="I37" i="20"/>
  <c r="Q37" i="20" s="1"/>
  <c r="D37" i="20"/>
  <c r="R34" i="20"/>
  <c r="D34" i="20"/>
  <c r="T33" i="20"/>
  <c r="S33" i="20"/>
  <c r="I33" i="20"/>
  <c r="D33" i="20"/>
  <c r="T32" i="20"/>
  <c r="S32" i="20"/>
  <c r="R32" i="20"/>
  <c r="M32" i="20"/>
  <c r="I32" i="20"/>
  <c r="Q32" i="20" s="1"/>
  <c r="D32" i="20"/>
  <c r="P31" i="20"/>
  <c r="O31" i="20"/>
  <c r="L31" i="20"/>
  <c r="T31" i="20" s="1"/>
  <c r="K31" i="20"/>
  <c r="S31" i="20" s="1"/>
  <c r="J31" i="20"/>
  <c r="I31" i="20" s="1"/>
  <c r="H31" i="20"/>
  <c r="G31" i="20"/>
  <c r="F31" i="20"/>
  <c r="E31" i="20"/>
  <c r="D31" i="20" s="1"/>
  <c r="T30" i="20"/>
  <c r="S30" i="20"/>
  <c r="R30" i="20"/>
  <c r="M30" i="20"/>
  <c r="I30" i="20"/>
  <c r="Q30" i="20" s="1"/>
  <c r="D30" i="20"/>
  <c r="T29" i="20"/>
  <c r="S29" i="20"/>
  <c r="R29" i="20"/>
  <c r="M29" i="20"/>
  <c r="D29" i="20"/>
  <c r="P28" i="20"/>
  <c r="P24" i="20" s="1"/>
  <c r="N28" i="20"/>
  <c r="L28" i="20"/>
  <c r="L24" i="20" s="1"/>
  <c r="J28" i="20"/>
  <c r="J24" i="20" s="1"/>
  <c r="H28" i="20"/>
  <c r="H24" i="20" s="1"/>
  <c r="G28" i="20"/>
  <c r="G24" i="20" s="1"/>
  <c r="F28" i="20"/>
  <c r="F24" i="20" s="1"/>
  <c r="E28" i="20"/>
  <c r="D28" i="20" s="1"/>
  <c r="T27" i="20"/>
  <c r="S27" i="20"/>
  <c r="R27" i="20"/>
  <c r="M27" i="20"/>
  <c r="I27" i="20"/>
  <c r="D27" i="20"/>
  <c r="T26" i="20"/>
  <c r="S26" i="20"/>
  <c r="R26" i="20"/>
  <c r="M26" i="20"/>
  <c r="D26" i="20"/>
  <c r="T25" i="20"/>
  <c r="S25" i="20"/>
  <c r="R25" i="20"/>
  <c r="M25" i="20"/>
  <c r="D25" i="20"/>
  <c r="T23" i="20"/>
  <c r="S23" i="20"/>
  <c r="R23" i="20"/>
  <c r="M23" i="20"/>
  <c r="D23" i="20"/>
  <c r="T22" i="20"/>
  <c r="S22" i="20"/>
  <c r="R22" i="20"/>
  <c r="M22" i="20"/>
  <c r="D22" i="20"/>
  <c r="T21" i="20"/>
  <c r="S21" i="20"/>
  <c r="R21" i="20"/>
  <c r="M21" i="20"/>
  <c r="I21" i="20"/>
  <c r="Q21" i="20" s="1"/>
  <c r="D21" i="20"/>
  <c r="P20" i="20"/>
  <c r="O20" i="20"/>
  <c r="N20" i="20"/>
  <c r="M20" i="20" s="1"/>
  <c r="L20" i="20"/>
  <c r="L13" i="20" s="1"/>
  <c r="K20" i="20"/>
  <c r="J20" i="20"/>
  <c r="R20" i="20" s="1"/>
  <c r="I20" i="20"/>
  <c r="H20" i="20"/>
  <c r="G20" i="20"/>
  <c r="F20" i="20"/>
  <c r="E20" i="20"/>
  <c r="T19" i="20"/>
  <c r="S19" i="20"/>
  <c r="R19" i="20"/>
  <c r="M19" i="20"/>
  <c r="D19" i="20"/>
  <c r="T18" i="20"/>
  <c r="S18" i="20"/>
  <c r="R18" i="20"/>
  <c r="M18" i="20"/>
  <c r="Q18" i="20" s="1"/>
  <c r="D18" i="20"/>
  <c r="T17" i="20"/>
  <c r="S17" i="20"/>
  <c r="R17" i="20"/>
  <c r="M17" i="20"/>
  <c r="D17" i="20"/>
  <c r="T16" i="20"/>
  <c r="S16" i="20"/>
  <c r="R16" i="20"/>
  <c r="M16" i="20"/>
  <c r="Q16" i="20"/>
  <c r="D16" i="20"/>
  <c r="P15" i="20"/>
  <c r="O15" i="20"/>
  <c r="O13" i="20" s="1"/>
  <c r="N15" i="20"/>
  <c r="L15" i="20"/>
  <c r="K15" i="20"/>
  <c r="I15" i="20" s="1"/>
  <c r="J15" i="20"/>
  <c r="H15" i="20"/>
  <c r="G15" i="20"/>
  <c r="F15" i="20"/>
  <c r="E15" i="20"/>
  <c r="E13" i="20" s="1"/>
  <c r="D15" i="20"/>
  <c r="T14" i="20"/>
  <c r="S14" i="20"/>
  <c r="R14" i="20"/>
  <c r="M14" i="20"/>
  <c r="I14" i="20"/>
  <c r="Q14" i="20" s="1"/>
  <c r="D14" i="20"/>
  <c r="N33" i="19"/>
  <c r="D34" i="19"/>
  <c r="D22" i="19"/>
  <c r="D23" i="19"/>
  <c r="I48" i="22" l="1"/>
  <c r="I47" i="22" s="1"/>
  <c r="S47" i="22"/>
  <c r="Q47" i="22" s="1"/>
  <c r="S48" i="22"/>
  <c r="Q48" i="22" s="1"/>
  <c r="D13" i="22"/>
  <c r="E35" i="22"/>
  <c r="D35" i="22" s="1"/>
  <c r="S13" i="22"/>
  <c r="K35" i="22"/>
  <c r="N35" i="22"/>
  <c r="R13" i="22"/>
  <c r="J35" i="22"/>
  <c r="I13" i="22"/>
  <c r="Q13" i="22" s="1"/>
  <c r="M28" i="22"/>
  <c r="Q28" i="22" s="1"/>
  <c r="O24" i="22"/>
  <c r="S28" i="22"/>
  <c r="R31" i="22"/>
  <c r="E24" i="20"/>
  <c r="D24" i="20" s="1"/>
  <c r="Q27" i="20"/>
  <c r="K28" i="20"/>
  <c r="Q49" i="20"/>
  <c r="Q47" i="21"/>
  <c r="E35" i="20"/>
  <c r="I53" i="20"/>
  <c r="Q53" i="20" s="1"/>
  <c r="T47" i="21"/>
  <c r="D56" i="20"/>
  <c r="Q25" i="20"/>
  <c r="T48" i="21"/>
  <c r="D20" i="20"/>
  <c r="E35" i="21"/>
  <c r="T20" i="20"/>
  <c r="T15" i="20"/>
  <c r="T53" i="21"/>
  <c r="Q48" i="21"/>
  <c r="F47" i="21"/>
  <c r="D47" i="21" s="1"/>
  <c r="D48" i="21"/>
  <c r="N35" i="21"/>
  <c r="Q15" i="21"/>
  <c r="R31" i="21"/>
  <c r="F35" i="21"/>
  <c r="D35" i="21" s="1"/>
  <c r="S24" i="21"/>
  <c r="I24" i="21"/>
  <c r="Q24" i="21" s="1"/>
  <c r="O35" i="21"/>
  <c r="K35" i="21"/>
  <c r="S35" i="21" s="1"/>
  <c r="S13" i="21"/>
  <c r="R13" i="21"/>
  <c r="I13" i="21"/>
  <c r="Q13" i="21" s="1"/>
  <c r="J35" i="21"/>
  <c r="M56" i="20"/>
  <c r="Q56" i="20" s="1"/>
  <c r="Q19" i="20"/>
  <c r="G13" i="20"/>
  <c r="G35" i="20" s="1"/>
  <c r="K13" i="20"/>
  <c r="S13" i="20" s="1"/>
  <c r="T28" i="20"/>
  <c r="I46" i="20"/>
  <c r="Q46" i="20" s="1"/>
  <c r="T56" i="20"/>
  <c r="P13" i="20"/>
  <c r="P35" i="20" s="1"/>
  <c r="Q22" i="20"/>
  <c r="Q26" i="20"/>
  <c r="Q17" i="20"/>
  <c r="T24" i="20"/>
  <c r="M53" i="20"/>
  <c r="M48" i="20" s="1"/>
  <c r="M47" i="20" s="1"/>
  <c r="Q42" i="20"/>
  <c r="R56" i="20"/>
  <c r="N13" i="20"/>
  <c r="M13" i="20" s="1"/>
  <c r="S20" i="20"/>
  <c r="D48" i="20"/>
  <c r="R47" i="20"/>
  <c r="Q40" i="20"/>
  <c r="M46" i="20"/>
  <c r="R48" i="20"/>
  <c r="T46" i="20"/>
  <c r="S46" i="20"/>
  <c r="M28" i="20"/>
  <c r="Q23" i="20"/>
  <c r="Q20" i="20"/>
  <c r="R15" i="20"/>
  <c r="M15" i="20"/>
  <c r="Q15" i="20" s="1"/>
  <c r="Q33" i="20"/>
  <c r="J13" i="20"/>
  <c r="H13" i="20"/>
  <c r="H35" i="20" s="1"/>
  <c r="O47" i="20"/>
  <c r="S47" i="20" s="1"/>
  <c r="S48" i="20"/>
  <c r="L35" i="20"/>
  <c r="D47" i="20"/>
  <c r="R33" i="20"/>
  <c r="F13" i="20"/>
  <c r="P53" i="20"/>
  <c r="P48" i="20" s="1"/>
  <c r="P47" i="20" s="1"/>
  <c r="R46" i="20"/>
  <c r="O35" i="20"/>
  <c r="S53" i="20"/>
  <c r="N31" i="20"/>
  <c r="M31" i="20" s="1"/>
  <c r="Q31" i="20" s="1"/>
  <c r="L48" i="20"/>
  <c r="S15" i="20"/>
  <c r="R28" i="20"/>
  <c r="S56" i="20"/>
  <c r="S28" i="20"/>
  <c r="N24" i="20"/>
  <c r="D50" i="19"/>
  <c r="R35" i="22" l="1"/>
  <c r="I35" i="22"/>
  <c r="S24" i="22"/>
  <c r="M24" i="22"/>
  <c r="Q24" i="22" s="1"/>
  <c r="O35" i="22"/>
  <c r="M35" i="22" s="1"/>
  <c r="S35" i="22"/>
  <c r="I48" i="20"/>
  <c r="I47" i="20" s="1"/>
  <c r="I28" i="20"/>
  <c r="Q28" i="20" s="1"/>
  <c r="K24" i="20"/>
  <c r="M35" i="21"/>
  <c r="T13" i="20"/>
  <c r="R35" i="21"/>
  <c r="I35" i="21"/>
  <c r="Q35" i="21" s="1"/>
  <c r="T35" i="20"/>
  <c r="Q47" i="20"/>
  <c r="K35" i="20"/>
  <c r="S35" i="20" s="1"/>
  <c r="I13" i="20"/>
  <c r="Q13" i="20" s="1"/>
  <c r="Q48" i="20"/>
  <c r="J35" i="20"/>
  <c r="R13" i="20"/>
  <c r="M24" i="20"/>
  <c r="N35" i="20"/>
  <c r="M35" i="20" s="1"/>
  <c r="R24" i="20"/>
  <c r="T53" i="20"/>
  <c r="F35" i="20"/>
  <c r="D35" i="20" s="1"/>
  <c r="D13" i="20"/>
  <c r="T48" i="20"/>
  <c r="L47" i="20"/>
  <c r="T47" i="20" s="1"/>
  <c r="R31" i="20"/>
  <c r="D41" i="19"/>
  <c r="I37" i="19"/>
  <c r="R59" i="19"/>
  <c r="M59" i="19"/>
  <c r="I59" i="19"/>
  <c r="D59" i="19"/>
  <c r="T58" i="19"/>
  <c r="S58" i="19"/>
  <c r="R58" i="19"/>
  <c r="M58" i="19"/>
  <c r="I58" i="19"/>
  <c r="D58" i="19"/>
  <c r="T57" i="19"/>
  <c r="S57" i="19"/>
  <c r="R57" i="19"/>
  <c r="M57" i="19"/>
  <c r="I57" i="19"/>
  <c r="D57" i="19"/>
  <c r="P56" i="19"/>
  <c r="O56" i="19"/>
  <c r="N56" i="19"/>
  <c r="L56" i="19"/>
  <c r="K56" i="19"/>
  <c r="S56" i="19" s="1"/>
  <c r="J56" i="19"/>
  <c r="H56" i="19"/>
  <c r="G56" i="19"/>
  <c r="F56" i="19"/>
  <c r="E56" i="19"/>
  <c r="T54" i="19"/>
  <c r="S54" i="19"/>
  <c r="R54" i="19"/>
  <c r="I54" i="19"/>
  <c r="D54" i="19"/>
  <c r="R53" i="19"/>
  <c r="O53" i="19"/>
  <c r="P53" i="19" s="1"/>
  <c r="P48" i="19" s="1"/>
  <c r="P47" i="19" s="1"/>
  <c r="K53" i="19"/>
  <c r="F53" i="19"/>
  <c r="D53" i="19" s="1"/>
  <c r="T52" i="19"/>
  <c r="S52" i="19"/>
  <c r="R52" i="19"/>
  <c r="M52" i="19"/>
  <c r="I52" i="19"/>
  <c r="D52" i="19"/>
  <c r="T51" i="19"/>
  <c r="S51" i="19"/>
  <c r="R51" i="19"/>
  <c r="M51" i="19"/>
  <c r="I51" i="19"/>
  <c r="D51" i="19"/>
  <c r="T50" i="19"/>
  <c r="S50" i="19"/>
  <c r="R50" i="19"/>
  <c r="M50" i="19"/>
  <c r="I50" i="19"/>
  <c r="Q50" i="19" s="1"/>
  <c r="T49" i="19"/>
  <c r="S49" i="19"/>
  <c r="R49" i="19"/>
  <c r="M49" i="19"/>
  <c r="I49" i="19"/>
  <c r="D49" i="19"/>
  <c r="N48" i="19"/>
  <c r="N47" i="19" s="1"/>
  <c r="J48" i="19"/>
  <c r="H48" i="19"/>
  <c r="H47" i="19" s="1"/>
  <c r="E48" i="19"/>
  <c r="E47" i="19" s="1"/>
  <c r="P46" i="19"/>
  <c r="O46" i="19"/>
  <c r="N46" i="19"/>
  <c r="L46" i="19"/>
  <c r="T46" i="19" s="1"/>
  <c r="K46" i="19"/>
  <c r="J46" i="19"/>
  <c r="H46" i="19"/>
  <c r="G46" i="19"/>
  <c r="F46" i="19"/>
  <c r="E46" i="19"/>
  <c r="T45" i="19"/>
  <c r="S45" i="19"/>
  <c r="R45" i="19"/>
  <c r="M45" i="19"/>
  <c r="I45" i="19"/>
  <c r="D45" i="19"/>
  <c r="T44" i="19"/>
  <c r="S44" i="19"/>
  <c r="R44" i="19"/>
  <c r="M44" i="19"/>
  <c r="I44" i="19"/>
  <c r="Q44" i="19" s="1"/>
  <c r="D44" i="19"/>
  <c r="T43" i="19"/>
  <c r="S43" i="19"/>
  <c r="R43" i="19"/>
  <c r="M43" i="19"/>
  <c r="I43" i="19"/>
  <c r="Q43" i="19" s="1"/>
  <c r="D43" i="19"/>
  <c r="T42" i="19"/>
  <c r="S42" i="19"/>
  <c r="R42" i="19"/>
  <c r="M42" i="19"/>
  <c r="I42" i="19"/>
  <c r="D42" i="19"/>
  <c r="T41" i="19"/>
  <c r="S41" i="19"/>
  <c r="R41" i="19"/>
  <c r="M41" i="19"/>
  <c r="I41" i="19"/>
  <c r="Q41" i="19" s="1"/>
  <c r="T40" i="19"/>
  <c r="S40" i="19"/>
  <c r="R40" i="19"/>
  <c r="M40" i="19"/>
  <c r="I40" i="19"/>
  <c r="T39" i="19"/>
  <c r="S39" i="19"/>
  <c r="R39" i="19"/>
  <c r="M39" i="19"/>
  <c r="I39" i="19"/>
  <c r="Q39" i="19" s="1"/>
  <c r="D39" i="19"/>
  <c r="T38" i="19"/>
  <c r="S38" i="19"/>
  <c r="R38" i="19"/>
  <c r="M38" i="19"/>
  <c r="I38" i="19"/>
  <c r="D38" i="19"/>
  <c r="T37" i="19"/>
  <c r="S37" i="19"/>
  <c r="R37" i="19"/>
  <c r="M37" i="19"/>
  <c r="D37" i="19"/>
  <c r="R34" i="19"/>
  <c r="T33" i="19"/>
  <c r="S33" i="19"/>
  <c r="R33" i="19"/>
  <c r="M33" i="19"/>
  <c r="I33" i="19"/>
  <c r="D33" i="19"/>
  <c r="T32" i="19"/>
  <c r="S32" i="19"/>
  <c r="R32" i="19"/>
  <c r="M32" i="19"/>
  <c r="I32" i="19"/>
  <c r="Q32" i="19" s="1"/>
  <c r="D32" i="19"/>
  <c r="P31" i="19"/>
  <c r="O31" i="19"/>
  <c r="N31" i="19"/>
  <c r="L31" i="19"/>
  <c r="K31" i="19"/>
  <c r="S31" i="19" s="1"/>
  <c r="J31" i="19"/>
  <c r="H31" i="19"/>
  <c r="G31" i="19"/>
  <c r="F31" i="19"/>
  <c r="E31" i="19"/>
  <c r="D31" i="19" s="1"/>
  <c r="T30" i="19"/>
  <c r="S30" i="19"/>
  <c r="R30" i="19"/>
  <c r="M30" i="19"/>
  <c r="I30" i="19"/>
  <c r="D30" i="19"/>
  <c r="T29" i="19"/>
  <c r="S29" i="19"/>
  <c r="R29" i="19"/>
  <c r="M29" i="19"/>
  <c r="I29" i="19"/>
  <c r="D29" i="19"/>
  <c r="P28" i="19"/>
  <c r="P24" i="19" s="1"/>
  <c r="O28" i="19"/>
  <c r="N28" i="19"/>
  <c r="N24" i="19" s="1"/>
  <c r="L28" i="19"/>
  <c r="L24" i="19" s="1"/>
  <c r="K28" i="19"/>
  <c r="J28" i="19"/>
  <c r="R28" i="19" s="1"/>
  <c r="H28" i="19"/>
  <c r="G28" i="19"/>
  <c r="F28" i="19"/>
  <c r="E28" i="19"/>
  <c r="T27" i="19"/>
  <c r="S27" i="19"/>
  <c r="R27" i="19"/>
  <c r="M27" i="19"/>
  <c r="I27" i="19"/>
  <c r="Q27" i="19" s="1"/>
  <c r="D27" i="19"/>
  <c r="T26" i="19"/>
  <c r="S26" i="19"/>
  <c r="R26" i="19"/>
  <c r="M26" i="19"/>
  <c r="I26" i="19"/>
  <c r="D26" i="19"/>
  <c r="T25" i="19"/>
  <c r="S25" i="19"/>
  <c r="R25" i="19"/>
  <c r="M25" i="19"/>
  <c r="I25" i="19"/>
  <c r="D25" i="19"/>
  <c r="J24" i="19"/>
  <c r="H24" i="19"/>
  <c r="G24" i="19"/>
  <c r="E24" i="19"/>
  <c r="T23" i="19"/>
  <c r="S23" i="19"/>
  <c r="R23" i="19"/>
  <c r="M23" i="19"/>
  <c r="I23" i="19"/>
  <c r="T22" i="19"/>
  <c r="S22" i="19"/>
  <c r="R22" i="19"/>
  <c r="M22" i="19"/>
  <c r="I22" i="19"/>
  <c r="Q22" i="19" s="1"/>
  <c r="T21" i="19"/>
  <c r="S21" i="19"/>
  <c r="R21" i="19"/>
  <c r="M21" i="19"/>
  <c r="I21" i="19"/>
  <c r="D21" i="19"/>
  <c r="P20" i="19"/>
  <c r="O20" i="19"/>
  <c r="N20" i="19"/>
  <c r="L20" i="19"/>
  <c r="K20" i="19"/>
  <c r="J20" i="19"/>
  <c r="R20" i="19" s="1"/>
  <c r="H20" i="19"/>
  <c r="G20" i="19"/>
  <c r="F20" i="19"/>
  <c r="E20" i="19"/>
  <c r="D20" i="19" s="1"/>
  <c r="T19" i="19"/>
  <c r="S19" i="19"/>
  <c r="R19" i="19"/>
  <c r="M19" i="19"/>
  <c r="I19" i="19"/>
  <c r="Q19" i="19" s="1"/>
  <c r="D19" i="19"/>
  <c r="T18" i="19"/>
  <c r="S18" i="19"/>
  <c r="R18" i="19"/>
  <c r="M18" i="19"/>
  <c r="I18" i="19"/>
  <c r="D18" i="19"/>
  <c r="T17" i="19"/>
  <c r="S17" i="19"/>
  <c r="R17" i="19"/>
  <c r="M17" i="19"/>
  <c r="I17" i="19"/>
  <c r="D17" i="19"/>
  <c r="T16" i="19"/>
  <c r="S16" i="19"/>
  <c r="R16" i="19"/>
  <c r="M16" i="19"/>
  <c r="I16" i="19"/>
  <c r="D16" i="19"/>
  <c r="P15" i="19"/>
  <c r="O15" i="19"/>
  <c r="N15" i="19"/>
  <c r="L15" i="19"/>
  <c r="K15" i="19"/>
  <c r="S15" i="19" s="1"/>
  <c r="J15" i="19"/>
  <c r="H15" i="19"/>
  <c r="G15" i="19"/>
  <c r="F15" i="19"/>
  <c r="F13" i="19" s="1"/>
  <c r="E15" i="19"/>
  <c r="E13" i="19" s="1"/>
  <c r="T14" i="19"/>
  <c r="S14" i="19"/>
  <c r="R14" i="19"/>
  <c r="M14" i="19"/>
  <c r="I14" i="19"/>
  <c r="Q14" i="19" s="1"/>
  <c r="D14" i="19"/>
  <c r="N13" i="19"/>
  <c r="O29" i="18"/>
  <c r="M29" i="18" s="1"/>
  <c r="R34" i="18"/>
  <c r="I17" i="18"/>
  <c r="I18" i="18"/>
  <c r="I19" i="18"/>
  <c r="I22" i="18"/>
  <c r="I23" i="18"/>
  <c r="I25" i="18"/>
  <c r="I26" i="18"/>
  <c r="D34" i="18"/>
  <c r="D33" i="18"/>
  <c r="P31" i="18"/>
  <c r="O31" i="18"/>
  <c r="N31" i="18"/>
  <c r="M32" i="18"/>
  <c r="L31" i="18"/>
  <c r="K31" i="18"/>
  <c r="J31" i="18"/>
  <c r="H31" i="18"/>
  <c r="E31" i="18"/>
  <c r="I38" i="18"/>
  <c r="R59" i="18"/>
  <c r="M59" i="18"/>
  <c r="I59" i="18"/>
  <c r="D59" i="18"/>
  <c r="T58" i="18"/>
  <c r="S58" i="18"/>
  <c r="R58" i="18"/>
  <c r="M58" i="18"/>
  <c r="I58" i="18"/>
  <c r="Q58" i="18" s="1"/>
  <c r="D58" i="18"/>
  <c r="T57" i="18"/>
  <c r="S57" i="18"/>
  <c r="R57" i="18"/>
  <c r="M57" i="18"/>
  <c r="I57" i="18"/>
  <c r="Q57" i="18" s="1"/>
  <c r="D57" i="18"/>
  <c r="P56" i="18"/>
  <c r="O56" i="18"/>
  <c r="N56" i="18"/>
  <c r="L56" i="18"/>
  <c r="K56" i="18"/>
  <c r="J56" i="18"/>
  <c r="R56" i="18" s="1"/>
  <c r="H56" i="18"/>
  <c r="G56" i="18"/>
  <c r="F56" i="18"/>
  <c r="E56" i="18"/>
  <c r="T54" i="18"/>
  <c r="S54" i="18"/>
  <c r="R54" i="18"/>
  <c r="I54" i="18"/>
  <c r="D54" i="18"/>
  <c r="R53" i="18"/>
  <c r="O53" i="18"/>
  <c r="O48" i="18" s="1"/>
  <c r="O47" i="18" s="1"/>
  <c r="K53" i="18"/>
  <c r="K48" i="18" s="1"/>
  <c r="S48" i="18" s="1"/>
  <c r="F53" i="18"/>
  <c r="F48" i="18" s="1"/>
  <c r="F47" i="18" s="1"/>
  <c r="D53" i="18"/>
  <c r="T52" i="18"/>
  <c r="S52" i="18"/>
  <c r="R52" i="18"/>
  <c r="M52" i="18"/>
  <c r="I52" i="18"/>
  <c r="D52" i="18"/>
  <c r="T51" i="18"/>
  <c r="S51" i="18"/>
  <c r="R51" i="18"/>
  <c r="M51" i="18"/>
  <c r="I51" i="18"/>
  <c r="D51" i="18"/>
  <c r="T50" i="18"/>
  <c r="S50" i="18"/>
  <c r="R50" i="18"/>
  <c r="M50" i="18"/>
  <c r="I50" i="18"/>
  <c r="D50" i="18"/>
  <c r="T49" i="18"/>
  <c r="S49" i="18"/>
  <c r="R49" i="18"/>
  <c r="M49" i="18"/>
  <c r="I49" i="18"/>
  <c r="Q49" i="18" s="1"/>
  <c r="D49" i="18"/>
  <c r="N48" i="18"/>
  <c r="N47" i="18" s="1"/>
  <c r="J48" i="18"/>
  <c r="H48" i="18"/>
  <c r="H47" i="18" s="1"/>
  <c r="E48" i="18"/>
  <c r="E47" i="18" s="1"/>
  <c r="P46" i="18"/>
  <c r="O46" i="18"/>
  <c r="N46" i="18"/>
  <c r="L46" i="18"/>
  <c r="K46" i="18"/>
  <c r="J46" i="18"/>
  <c r="H46" i="18"/>
  <c r="G46" i="18"/>
  <c r="F46" i="18"/>
  <c r="E46" i="18"/>
  <c r="T45" i="18"/>
  <c r="S45" i="18"/>
  <c r="R45" i="18"/>
  <c r="M45" i="18"/>
  <c r="I45" i="18"/>
  <c r="D45" i="18"/>
  <c r="T44" i="18"/>
  <c r="S44" i="18"/>
  <c r="R44" i="18"/>
  <c r="M44" i="18"/>
  <c r="I44" i="18"/>
  <c r="D44" i="18"/>
  <c r="T43" i="18"/>
  <c r="S43" i="18"/>
  <c r="R43" i="18"/>
  <c r="M43" i="18"/>
  <c r="I43" i="18"/>
  <c r="D43" i="18"/>
  <c r="T42" i="18"/>
  <c r="S42" i="18"/>
  <c r="R42" i="18"/>
  <c r="M42" i="18"/>
  <c r="I42" i="18"/>
  <c r="D42" i="18"/>
  <c r="T41" i="18"/>
  <c r="S41" i="18"/>
  <c r="R41" i="18"/>
  <c r="M41" i="18"/>
  <c r="I41" i="18"/>
  <c r="D41" i="18"/>
  <c r="T40" i="18"/>
  <c r="S40" i="18"/>
  <c r="R40" i="18"/>
  <c r="M40" i="18"/>
  <c r="I40" i="18"/>
  <c r="D40" i="18"/>
  <c r="T39" i="18"/>
  <c r="S39" i="18"/>
  <c r="R39" i="18"/>
  <c r="M39" i="18"/>
  <c r="I39" i="18"/>
  <c r="D39" i="18"/>
  <c r="T38" i="18"/>
  <c r="S38" i="18"/>
  <c r="R38" i="18"/>
  <c r="M38" i="18"/>
  <c r="D38" i="18"/>
  <c r="T37" i="18"/>
  <c r="S37" i="18"/>
  <c r="R37" i="18"/>
  <c r="M37" i="18"/>
  <c r="I37" i="18"/>
  <c r="D37" i="18"/>
  <c r="T33" i="18"/>
  <c r="S33" i="18"/>
  <c r="R33" i="18"/>
  <c r="M33" i="18"/>
  <c r="I33" i="18"/>
  <c r="T32" i="18"/>
  <c r="S32" i="18"/>
  <c r="R32" i="18"/>
  <c r="I32" i="18"/>
  <c r="D32" i="18"/>
  <c r="G31" i="18"/>
  <c r="F31" i="18"/>
  <c r="T30" i="18"/>
  <c r="S30" i="18"/>
  <c r="R30" i="18"/>
  <c r="M30" i="18"/>
  <c r="I30" i="18"/>
  <c r="D30" i="18"/>
  <c r="T29" i="18"/>
  <c r="R29" i="18"/>
  <c r="I29" i="18"/>
  <c r="D29" i="18"/>
  <c r="P28" i="18"/>
  <c r="P24" i="18" s="1"/>
  <c r="N28" i="18"/>
  <c r="N24" i="18" s="1"/>
  <c r="L28" i="18"/>
  <c r="K28" i="18"/>
  <c r="J28" i="18"/>
  <c r="J24" i="18" s="1"/>
  <c r="H28" i="18"/>
  <c r="H24" i="18" s="1"/>
  <c r="G28" i="18"/>
  <c r="G24" i="18" s="1"/>
  <c r="F28" i="18"/>
  <c r="F24" i="18" s="1"/>
  <c r="E28" i="18"/>
  <c r="T27" i="18"/>
  <c r="S27" i="18"/>
  <c r="R27" i="18"/>
  <c r="M27" i="18"/>
  <c r="I27" i="18"/>
  <c r="D27" i="18"/>
  <c r="T26" i="18"/>
  <c r="S26" i="18"/>
  <c r="R26" i="18"/>
  <c r="M26" i="18"/>
  <c r="D26" i="18"/>
  <c r="T25" i="18"/>
  <c r="S25" i="18"/>
  <c r="R25" i="18"/>
  <c r="M25" i="18"/>
  <c r="D25" i="18"/>
  <c r="L24" i="18"/>
  <c r="K24" i="18"/>
  <c r="T23" i="18"/>
  <c r="S23" i="18"/>
  <c r="R23" i="18"/>
  <c r="M23" i="18"/>
  <c r="D23" i="18"/>
  <c r="T22" i="18"/>
  <c r="S22" i="18"/>
  <c r="R22" i="18"/>
  <c r="M22" i="18"/>
  <c r="D22" i="18"/>
  <c r="T21" i="18"/>
  <c r="S21" i="18"/>
  <c r="R21" i="18"/>
  <c r="M21" i="18"/>
  <c r="I21" i="18"/>
  <c r="D21" i="18"/>
  <c r="P20" i="18"/>
  <c r="O20" i="18"/>
  <c r="O13" i="18" s="1"/>
  <c r="N20" i="18"/>
  <c r="L20" i="18"/>
  <c r="K20" i="18"/>
  <c r="J20" i="18"/>
  <c r="I20" i="18" s="1"/>
  <c r="H20" i="18"/>
  <c r="G20" i="18"/>
  <c r="F20" i="18"/>
  <c r="E20" i="18"/>
  <c r="D20" i="18" s="1"/>
  <c r="T19" i="18"/>
  <c r="S19" i="18"/>
  <c r="R19" i="18"/>
  <c r="M19" i="18"/>
  <c r="D19" i="18"/>
  <c r="T18" i="18"/>
  <c r="S18" i="18"/>
  <c r="R18" i="18"/>
  <c r="M18" i="18"/>
  <c r="Q18" i="18" s="1"/>
  <c r="D18" i="18"/>
  <c r="T17" i="18"/>
  <c r="S17" i="18"/>
  <c r="R17" i="18"/>
  <c r="M17" i="18"/>
  <c r="D17" i="18"/>
  <c r="T16" i="18"/>
  <c r="S16" i="18"/>
  <c r="R16" i="18"/>
  <c r="M16" i="18"/>
  <c r="I16" i="18"/>
  <c r="D16" i="18"/>
  <c r="P15" i="18"/>
  <c r="O15" i="18"/>
  <c r="N15" i="18"/>
  <c r="L15" i="18"/>
  <c r="K15" i="18"/>
  <c r="J15" i="18"/>
  <c r="R15" i="18" s="1"/>
  <c r="H15" i="18"/>
  <c r="G15" i="18"/>
  <c r="F15" i="18"/>
  <c r="F13" i="18" s="1"/>
  <c r="E15" i="18"/>
  <c r="T14" i="18"/>
  <c r="S14" i="18"/>
  <c r="R14" i="18"/>
  <c r="M14" i="18"/>
  <c r="I14" i="18"/>
  <c r="Q14" i="18" s="1"/>
  <c r="D14" i="18"/>
  <c r="O29" i="17"/>
  <c r="M29" i="17" s="1"/>
  <c r="R58" i="17"/>
  <c r="M58" i="17"/>
  <c r="I58" i="17"/>
  <c r="D58" i="17"/>
  <c r="T57" i="17"/>
  <c r="S57" i="17"/>
  <c r="R57" i="17"/>
  <c r="M57" i="17"/>
  <c r="I57" i="17"/>
  <c r="D57" i="17"/>
  <c r="T56" i="17"/>
  <c r="S56" i="17"/>
  <c r="R56" i="17"/>
  <c r="M56" i="17"/>
  <c r="I56" i="17"/>
  <c r="D56" i="17"/>
  <c r="P55" i="17"/>
  <c r="O55" i="17"/>
  <c r="N55" i="17"/>
  <c r="L55" i="17"/>
  <c r="K55" i="17"/>
  <c r="J55" i="17"/>
  <c r="I55" i="17" s="1"/>
  <c r="H55" i="17"/>
  <c r="G55" i="17"/>
  <c r="F55" i="17"/>
  <c r="E55" i="17"/>
  <c r="T53" i="17"/>
  <c r="S53" i="17"/>
  <c r="R53" i="17"/>
  <c r="I53" i="17"/>
  <c r="D53" i="17"/>
  <c r="R52" i="17"/>
  <c r="O52" i="17"/>
  <c r="O47" i="17" s="1"/>
  <c r="K52" i="17"/>
  <c r="I52" i="17" s="1"/>
  <c r="F52" i="17"/>
  <c r="D52" i="17" s="1"/>
  <c r="T51" i="17"/>
  <c r="S51" i="17"/>
  <c r="R51" i="17"/>
  <c r="M51" i="17"/>
  <c r="I51" i="17"/>
  <c r="D51" i="17"/>
  <c r="T50" i="17"/>
  <c r="S50" i="17"/>
  <c r="R50" i="17"/>
  <c r="M50" i="17"/>
  <c r="I50" i="17"/>
  <c r="D50" i="17"/>
  <c r="T49" i="17"/>
  <c r="S49" i="17"/>
  <c r="R49" i="17"/>
  <c r="M49" i="17"/>
  <c r="I49" i="17"/>
  <c r="D49" i="17"/>
  <c r="T48" i="17"/>
  <c r="S48" i="17"/>
  <c r="R48" i="17"/>
  <c r="M48" i="17"/>
  <c r="I48" i="17"/>
  <c r="Q48" i="17" s="1"/>
  <c r="D48" i="17"/>
  <c r="N47" i="17"/>
  <c r="N46" i="17" s="1"/>
  <c r="J47" i="17"/>
  <c r="R47" i="17" s="1"/>
  <c r="H47" i="17"/>
  <c r="H46" i="17" s="1"/>
  <c r="E47" i="17"/>
  <c r="E46" i="17" s="1"/>
  <c r="P45" i="17"/>
  <c r="O45" i="17"/>
  <c r="N45" i="17"/>
  <c r="L45" i="17"/>
  <c r="K45" i="17"/>
  <c r="J45" i="17"/>
  <c r="I45" i="17" s="1"/>
  <c r="H45" i="17"/>
  <c r="G45" i="17"/>
  <c r="F45" i="17"/>
  <c r="E45" i="17"/>
  <c r="D45" i="17" s="1"/>
  <c r="T44" i="17"/>
  <c r="S44" i="17"/>
  <c r="R44" i="17"/>
  <c r="M44" i="17"/>
  <c r="I44" i="17"/>
  <c r="D44" i="17"/>
  <c r="T43" i="17"/>
  <c r="S43" i="17"/>
  <c r="R43" i="17"/>
  <c r="M43" i="17"/>
  <c r="I43" i="17"/>
  <c r="D43" i="17"/>
  <c r="T42" i="17"/>
  <c r="S42" i="17"/>
  <c r="R42" i="17"/>
  <c r="M42" i="17"/>
  <c r="I42" i="17"/>
  <c r="D42" i="17"/>
  <c r="T41" i="17"/>
  <c r="S41" i="17"/>
  <c r="R41" i="17"/>
  <c r="M41" i="17"/>
  <c r="I41" i="17"/>
  <c r="D41" i="17"/>
  <c r="T40" i="17"/>
  <c r="S40" i="17"/>
  <c r="R40" i="17"/>
  <c r="M40" i="17"/>
  <c r="I40" i="17"/>
  <c r="D40" i="17"/>
  <c r="T39" i="17"/>
  <c r="S39" i="17"/>
  <c r="R39" i="17"/>
  <c r="M39" i="17"/>
  <c r="I39" i="17"/>
  <c r="D39" i="17"/>
  <c r="T38" i="17"/>
  <c r="S38" i="17"/>
  <c r="R38" i="17"/>
  <c r="M38" i="17"/>
  <c r="I38" i="17"/>
  <c r="D38" i="17"/>
  <c r="T37" i="17"/>
  <c r="S37" i="17"/>
  <c r="R37" i="17"/>
  <c r="M37" i="17"/>
  <c r="I37" i="17"/>
  <c r="D37" i="17"/>
  <c r="T36" i="17"/>
  <c r="S36" i="17"/>
  <c r="R36" i="17"/>
  <c r="M36" i="17"/>
  <c r="I36" i="17"/>
  <c r="D36" i="17"/>
  <c r="T33" i="17"/>
  <c r="S33" i="17"/>
  <c r="R33" i="17"/>
  <c r="M33" i="17"/>
  <c r="I33" i="17"/>
  <c r="D33" i="17"/>
  <c r="T32" i="17"/>
  <c r="S32" i="17"/>
  <c r="R32" i="17"/>
  <c r="M32" i="17"/>
  <c r="I32" i="17"/>
  <c r="D32" i="17"/>
  <c r="P31" i="17"/>
  <c r="O31" i="17"/>
  <c r="N31" i="17"/>
  <c r="L31" i="17"/>
  <c r="K31" i="17"/>
  <c r="J31" i="17"/>
  <c r="H31" i="17"/>
  <c r="G31" i="17"/>
  <c r="F31" i="17"/>
  <c r="E31" i="17"/>
  <c r="T30" i="17"/>
  <c r="S30" i="17"/>
  <c r="R30" i="17"/>
  <c r="M30" i="17"/>
  <c r="I30" i="17"/>
  <c r="Q30" i="17" s="1"/>
  <c r="D30" i="17"/>
  <c r="T29" i="17"/>
  <c r="R29" i="17"/>
  <c r="I29" i="17"/>
  <c r="D29" i="17"/>
  <c r="P28" i="17"/>
  <c r="N28" i="17"/>
  <c r="L28" i="17"/>
  <c r="L24" i="17" s="1"/>
  <c r="K28" i="17"/>
  <c r="J28" i="17"/>
  <c r="R28" i="17" s="1"/>
  <c r="H28" i="17"/>
  <c r="H24" i="17" s="1"/>
  <c r="G28" i="17"/>
  <c r="G24" i="17" s="1"/>
  <c r="F28" i="17"/>
  <c r="E28" i="17"/>
  <c r="E24" i="17" s="1"/>
  <c r="T27" i="17"/>
  <c r="S27" i="17"/>
  <c r="R27" i="17"/>
  <c r="M27" i="17"/>
  <c r="I27" i="17"/>
  <c r="D27" i="17"/>
  <c r="T26" i="17"/>
  <c r="S26" i="17"/>
  <c r="R26" i="17"/>
  <c r="M26" i="17"/>
  <c r="I26" i="17"/>
  <c r="D26" i="17"/>
  <c r="T25" i="17"/>
  <c r="S25" i="17"/>
  <c r="R25" i="17"/>
  <c r="M25" i="17"/>
  <c r="I25" i="17"/>
  <c r="D25" i="17"/>
  <c r="N24" i="17"/>
  <c r="J24" i="17"/>
  <c r="R24" i="17" s="1"/>
  <c r="T23" i="17"/>
  <c r="S23" i="17"/>
  <c r="R23" i="17"/>
  <c r="M23" i="17"/>
  <c r="I23" i="17"/>
  <c r="D23" i="17"/>
  <c r="T22" i="17"/>
  <c r="S22" i="17"/>
  <c r="R22" i="17"/>
  <c r="M22" i="17"/>
  <c r="I22" i="17"/>
  <c r="D22" i="17"/>
  <c r="T21" i="17"/>
  <c r="S21" i="17"/>
  <c r="R21" i="17"/>
  <c r="M21" i="17"/>
  <c r="I21" i="17"/>
  <c r="D21" i="17"/>
  <c r="P20" i="17"/>
  <c r="O20" i="17"/>
  <c r="N20" i="17"/>
  <c r="L20" i="17"/>
  <c r="K20" i="17"/>
  <c r="J20" i="17"/>
  <c r="H20" i="17"/>
  <c r="G20" i="17"/>
  <c r="F20" i="17"/>
  <c r="E20" i="17"/>
  <c r="T19" i="17"/>
  <c r="S19" i="17"/>
  <c r="R19" i="17"/>
  <c r="M19" i="17"/>
  <c r="I19" i="17"/>
  <c r="D19" i="17"/>
  <c r="T18" i="17"/>
  <c r="S18" i="17"/>
  <c r="R18" i="17"/>
  <c r="M18" i="17"/>
  <c r="I18" i="17"/>
  <c r="D18" i="17"/>
  <c r="T17" i="17"/>
  <c r="S17" i="17"/>
  <c r="R17" i="17"/>
  <c r="M17" i="17"/>
  <c r="I17" i="17"/>
  <c r="D17" i="17"/>
  <c r="T16" i="17"/>
  <c r="S16" i="17"/>
  <c r="R16" i="17"/>
  <c r="M16" i="17"/>
  <c r="I16" i="17"/>
  <c r="D16" i="17"/>
  <c r="P15" i="17"/>
  <c r="O15" i="17"/>
  <c r="N15" i="17"/>
  <c r="N13" i="17" s="1"/>
  <c r="L15" i="17"/>
  <c r="K15" i="17"/>
  <c r="S15" i="17" s="1"/>
  <c r="J15" i="17"/>
  <c r="H15" i="17"/>
  <c r="G15" i="17"/>
  <c r="F15" i="17"/>
  <c r="E15" i="17"/>
  <c r="T14" i="17"/>
  <c r="S14" i="17"/>
  <c r="R14" i="17"/>
  <c r="M14" i="17"/>
  <c r="I14" i="17"/>
  <c r="D14" i="17"/>
  <c r="O29" i="16"/>
  <c r="O28" i="16" s="1"/>
  <c r="S29" i="16"/>
  <c r="R58" i="16"/>
  <c r="M58" i="16"/>
  <c r="I58" i="16"/>
  <c r="D58" i="16"/>
  <c r="T57" i="16"/>
  <c r="S57" i="16"/>
  <c r="R57" i="16"/>
  <c r="M57" i="16"/>
  <c r="I57" i="16"/>
  <c r="Q57" i="16" s="1"/>
  <c r="D57" i="16"/>
  <c r="T56" i="16"/>
  <c r="S56" i="16"/>
  <c r="R56" i="16"/>
  <c r="M56" i="16"/>
  <c r="I56" i="16"/>
  <c r="D56" i="16"/>
  <c r="P55" i="16"/>
  <c r="O55" i="16"/>
  <c r="N55" i="16"/>
  <c r="L55" i="16"/>
  <c r="T55" i="16" s="1"/>
  <c r="K55" i="16"/>
  <c r="J55" i="16"/>
  <c r="H55" i="16"/>
  <c r="G55" i="16"/>
  <c r="F55" i="16"/>
  <c r="E55" i="16"/>
  <c r="T53" i="16"/>
  <c r="S53" i="16"/>
  <c r="R53" i="16"/>
  <c r="I53" i="16"/>
  <c r="D53" i="16"/>
  <c r="R52" i="16"/>
  <c r="O52" i="16"/>
  <c r="O47" i="16" s="1"/>
  <c r="K52" i="16"/>
  <c r="L52" i="16" s="1"/>
  <c r="L47" i="16" s="1"/>
  <c r="I52" i="16"/>
  <c r="F52" i="16"/>
  <c r="G52" i="16" s="1"/>
  <c r="G47" i="16" s="1"/>
  <c r="G46" i="16" s="1"/>
  <c r="T51" i="16"/>
  <c r="S51" i="16"/>
  <c r="R51" i="16"/>
  <c r="M51" i="16"/>
  <c r="I51" i="16"/>
  <c r="D51" i="16"/>
  <c r="T50" i="16"/>
  <c r="S50" i="16"/>
  <c r="R50" i="16"/>
  <c r="M50" i="16"/>
  <c r="I50" i="16"/>
  <c r="D50" i="16"/>
  <c r="T49" i="16"/>
  <c r="S49" i="16"/>
  <c r="R49" i="16"/>
  <c r="M49" i="16"/>
  <c r="I49" i="16"/>
  <c r="D49" i="16"/>
  <c r="T48" i="16"/>
  <c r="S48" i="16"/>
  <c r="R48" i="16"/>
  <c r="M48" i="16"/>
  <c r="I48" i="16"/>
  <c r="D48" i="16"/>
  <c r="N47" i="16"/>
  <c r="N46" i="16" s="1"/>
  <c r="J47" i="16"/>
  <c r="J46" i="16" s="1"/>
  <c r="H47" i="16"/>
  <c r="H46" i="16" s="1"/>
  <c r="E47" i="16"/>
  <c r="E46" i="16" s="1"/>
  <c r="P45" i="16"/>
  <c r="O45" i="16"/>
  <c r="N45" i="16"/>
  <c r="L45" i="16"/>
  <c r="T45" i="16" s="1"/>
  <c r="K45" i="16"/>
  <c r="J45" i="16"/>
  <c r="H45" i="16"/>
  <c r="G45" i="16"/>
  <c r="F45" i="16"/>
  <c r="E45" i="16"/>
  <c r="T44" i="16"/>
  <c r="S44" i="16"/>
  <c r="R44" i="16"/>
  <c r="M44" i="16"/>
  <c r="I44" i="16"/>
  <c r="D44" i="16"/>
  <c r="T43" i="16"/>
  <c r="S43" i="16"/>
  <c r="R43" i="16"/>
  <c r="M43" i="16"/>
  <c r="I43" i="16"/>
  <c r="D43" i="16"/>
  <c r="T42" i="16"/>
  <c r="S42" i="16"/>
  <c r="R42" i="16"/>
  <c r="M42" i="16"/>
  <c r="I42" i="16"/>
  <c r="D42" i="16"/>
  <c r="T41" i="16"/>
  <c r="S41" i="16"/>
  <c r="R41" i="16"/>
  <c r="M41" i="16"/>
  <c r="I41" i="16"/>
  <c r="D41" i="16"/>
  <c r="T40" i="16"/>
  <c r="S40" i="16"/>
  <c r="R40" i="16"/>
  <c r="M40" i="16"/>
  <c r="I40" i="16"/>
  <c r="D40" i="16"/>
  <c r="T39" i="16"/>
  <c r="S39" i="16"/>
  <c r="R39" i="16"/>
  <c r="M39" i="16"/>
  <c r="I39" i="16"/>
  <c r="Q39" i="16" s="1"/>
  <c r="D39" i="16"/>
  <c r="T38" i="16"/>
  <c r="S38" i="16"/>
  <c r="R38" i="16"/>
  <c r="M38" i="16"/>
  <c r="I38" i="16"/>
  <c r="D38" i="16"/>
  <c r="T37" i="16"/>
  <c r="S37" i="16"/>
  <c r="R37" i="16"/>
  <c r="M37" i="16"/>
  <c r="I37" i="16"/>
  <c r="D37" i="16"/>
  <c r="T36" i="16"/>
  <c r="S36" i="16"/>
  <c r="R36" i="16"/>
  <c r="M36" i="16"/>
  <c r="I36" i="16"/>
  <c r="D36" i="16"/>
  <c r="T33" i="16"/>
  <c r="S33" i="16"/>
  <c r="R33" i="16"/>
  <c r="M33" i="16"/>
  <c r="I33" i="16"/>
  <c r="Q33" i="16" s="1"/>
  <c r="D33" i="16"/>
  <c r="T32" i="16"/>
  <c r="S32" i="16"/>
  <c r="R32" i="16"/>
  <c r="M32" i="16"/>
  <c r="I32" i="16"/>
  <c r="D32" i="16"/>
  <c r="P31" i="16"/>
  <c r="O31" i="16"/>
  <c r="N31" i="16"/>
  <c r="M31" i="16" s="1"/>
  <c r="L31" i="16"/>
  <c r="K31" i="16"/>
  <c r="S31" i="16" s="1"/>
  <c r="J31" i="16"/>
  <c r="I31" i="16" s="1"/>
  <c r="H31" i="16"/>
  <c r="G31" i="16"/>
  <c r="F31" i="16"/>
  <c r="E31" i="16"/>
  <c r="T30" i="16"/>
  <c r="S30" i="16"/>
  <c r="R30" i="16"/>
  <c r="M30" i="16"/>
  <c r="I30" i="16"/>
  <c r="Q30" i="16" s="1"/>
  <c r="D30" i="16"/>
  <c r="T29" i="16"/>
  <c r="R29" i="16"/>
  <c r="I29" i="16"/>
  <c r="D29" i="16"/>
  <c r="P28" i="16"/>
  <c r="P24" i="16" s="1"/>
  <c r="N28" i="16"/>
  <c r="L28" i="16"/>
  <c r="L24" i="16" s="1"/>
  <c r="J28" i="16"/>
  <c r="R28" i="16" s="1"/>
  <c r="H28" i="16"/>
  <c r="H24" i="16" s="1"/>
  <c r="G28" i="16"/>
  <c r="G24" i="16" s="1"/>
  <c r="F28" i="16"/>
  <c r="F24" i="16" s="1"/>
  <c r="E28" i="16"/>
  <c r="T27" i="16"/>
  <c r="S27" i="16"/>
  <c r="R27" i="16"/>
  <c r="M27" i="16"/>
  <c r="I27" i="16"/>
  <c r="Q27" i="16" s="1"/>
  <c r="D27" i="16"/>
  <c r="T26" i="16"/>
  <c r="S26" i="16"/>
  <c r="R26" i="16"/>
  <c r="M26" i="16"/>
  <c r="I26" i="16"/>
  <c r="D26" i="16"/>
  <c r="T25" i="16"/>
  <c r="S25" i="16"/>
  <c r="R25" i="16"/>
  <c r="M25" i="16"/>
  <c r="I25" i="16"/>
  <c r="D25" i="16"/>
  <c r="N24" i="16"/>
  <c r="T23" i="16"/>
  <c r="S23" i="16"/>
  <c r="R23" i="16"/>
  <c r="M23" i="16"/>
  <c r="I23" i="16"/>
  <c r="D23" i="16"/>
  <c r="T22" i="16"/>
  <c r="S22" i="16"/>
  <c r="R22" i="16"/>
  <c r="M22" i="16"/>
  <c r="I22" i="16"/>
  <c r="D22" i="16"/>
  <c r="T21" i="16"/>
  <c r="S21" i="16"/>
  <c r="R21" i="16"/>
  <c r="M21" i="16"/>
  <c r="I21" i="16"/>
  <c r="D21" i="16"/>
  <c r="P20" i="16"/>
  <c r="O20" i="16"/>
  <c r="N20" i="16"/>
  <c r="L20" i="16"/>
  <c r="K20" i="16"/>
  <c r="K13" i="16" s="1"/>
  <c r="J20" i="16"/>
  <c r="I20" i="16" s="1"/>
  <c r="H20" i="16"/>
  <c r="G20" i="16"/>
  <c r="F20" i="16"/>
  <c r="E20" i="16"/>
  <c r="D20" i="16" s="1"/>
  <c r="T19" i="16"/>
  <c r="S19" i="16"/>
  <c r="R19" i="16"/>
  <c r="M19" i="16"/>
  <c r="I19" i="16"/>
  <c r="D19" i="16"/>
  <c r="T18" i="16"/>
  <c r="S18" i="16"/>
  <c r="R18" i="16"/>
  <c r="M18" i="16"/>
  <c r="I18" i="16"/>
  <c r="D18" i="16"/>
  <c r="T17" i="16"/>
  <c r="S17" i="16"/>
  <c r="R17" i="16"/>
  <c r="M17" i="16"/>
  <c r="I17" i="16"/>
  <c r="D17" i="16"/>
  <c r="T16" i="16"/>
  <c r="S16" i="16"/>
  <c r="R16" i="16"/>
  <c r="M16" i="16"/>
  <c r="I16" i="16"/>
  <c r="D16" i="16"/>
  <c r="P15" i="16"/>
  <c r="O15" i="16"/>
  <c r="N15" i="16"/>
  <c r="L15" i="16"/>
  <c r="K15" i="16"/>
  <c r="S15" i="16" s="1"/>
  <c r="J15" i="16"/>
  <c r="J13" i="16" s="1"/>
  <c r="H15" i="16"/>
  <c r="G15" i="16"/>
  <c r="F15" i="16"/>
  <c r="E15" i="16"/>
  <c r="T14" i="16"/>
  <c r="S14" i="16"/>
  <c r="R14" i="16"/>
  <c r="M14" i="16"/>
  <c r="I14" i="16"/>
  <c r="D14" i="16"/>
  <c r="K28" i="15"/>
  <c r="K24" i="15" s="1"/>
  <c r="R58" i="15"/>
  <c r="M58" i="15"/>
  <c r="I58" i="15"/>
  <c r="D58" i="15"/>
  <c r="T57" i="15"/>
  <c r="S57" i="15"/>
  <c r="R57" i="15"/>
  <c r="M57" i="15"/>
  <c r="I57" i="15"/>
  <c r="D57" i="15"/>
  <c r="T56" i="15"/>
  <c r="S56" i="15"/>
  <c r="R56" i="15"/>
  <c r="M56" i="15"/>
  <c r="I56" i="15"/>
  <c r="D56" i="15"/>
  <c r="P55" i="15"/>
  <c r="O55" i="15"/>
  <c r="N55" i="15"/>
  <c r="M55" i="15"/>
  <c r="L55" i="15"/>
  <c r="K55" i="15"/>
  <c r="J55" i="15"/>
  <c r="I55" i="15" s="1"/>
  <c r="H55" i="15"/>
  <c r="G55" i="15"/>
  <c r="F55" i="15"/>
  <c r="E55" i="15"/>
  <c r="T53" i="15"/>
  <c r="S53" i="15"/>
  <c r="R53" i="15"/>
  <c r="I53" i="15"/>
  <c r="D53" i="15"/>
  <c r="R52" i="15"/>
  <c r="O52" i="15"/>
  <c r="P52" i="15" s="1"/>
  <c r="P47" i="15" s="1"/>
  <c r="P46" i="15" s="1"/>
  <c r="K52" i="15"/>
  <c r="L52" i="15" s="1"/>
  <c r="F52" i="15"/>
  <c r="F47" i="15" s="1"/>
  <c r="T51" i="15"/>
  <c r="S51" i="15"/>
  <c r="R51" i="15"/>
  <c r="M51" i="15"/>
  <c r="I51" i="15"/>
  <c r="D51" i="15"/>
  <c r="T50" i="15"/>
  <c r="S50" i="15"/>
  <c r="R50" i="15"/>
  <c r="M50" i="15"/>
  <c r="I50" i="15"/>
  <c r="D50" i="15"/>
  <c r="T49" i="15"/>
  <c r="S49" i="15"/>
  <c r="R49" i="15"/>
  <c r="M49" i="15"/>
  <c r="I49" i="15"/>
  <c r="D49" i="15"/>
  <c r="T48" i="15"/>
  <c r="S48" i="15"/>
  <c r="R48" i="15"/>
  <c r="M48" i="15"/>
  <c r="I48" i="15"/>
  <c r="D48" i="15"/>
  <c r="N47" i="15"/>
  <c r="N46" i="15" s="1"/>
  <c r="J47" i="15"/>
  <c r="R47" i="15" s="1"/>
  <c r="H47" i="15"/>
  <c r="H46" i="15" s="1"/>
  <c r="E47" i="15"/>
  <c r="E46" i="15" s="1"/>
  <c r="P45" i="15"/>
  <c r="O45" i="15"/>
  <c r="N45" i="15"/>
  <c r="L45" i="15"/>
  <c r="K45" i="15"/>
  <c r="J45" i="15"/>
  <c r="H45" i="15"/>
  <c r="G45" i="15"/>
  <c r="F45" i="15"/>
  <c r="E45" i="15"/>
  <c r="T44" i="15"/>
  <c r="S44" i="15"/>
  <c r="R44" i="15"/>
  <c r="M44" i="15"/>
  <c r="I44" i="15"/>
  <c r="D44" i="15"/>
  <c r="T43" i="15"/>
  <c r="S43" i="15"/>
  <c r="R43" i="15"/>
  <c r="M43" i="15"/>
  <c r="I43" i="15"/>
  <c r="D43" i="15"/>
  <c r="T42" i="15"/>
  <c r="S42" i="15"/>
  <c r="R42" i="15"/>
  <c r="M42" i="15"/>
  <c r="I42" i="15"/>
  <c r="D42" i="15"/>
  <c r="T41" i="15"/>
  <c r="S41" i="15"/>
  <c r="R41" i="15"/>
  <c r="M41" i="15"/>
  <c r="I41" i="15"/>
  <c r="D41" i="15"/>
  <c r="T40" i="15"/>
  <c r="S40" i="15"/>
  <c r="R40" i="15"/>
  <c r="M40" i="15"/>
  <c r="I40" i="15"/>
  <c r="D40" i="15"/>
  <c r="T39" i="15"/>
  <c r="S39" i="15"/>
  <c r="R39" i="15"/>
  <c r="M39" i="15"/>
  <c r="I39" i="15"/>
  <c r="D39" i="15"/>
  <c r="T38" i="15"/>
  <c r="S38" i="15"/>
  <c r="R38" i="15"/>
  <c r="M38" i="15"/>
  <c r="I38" i="15"/>
  <c r="D38" i="15"/>
  <c r="T37" i="15"/>
  <c r="S37" i="15"/>
  <c r="R37" i="15"/>
  <c r="M37" i="15"/>
  <c r="I37" i="15"/>
  <c r="D37" i="15"/>
  <c r="T36" i="15"/>
  <c r="S36" i="15"/>
  <c r="R36" i="15"/>
  <c r="M36" i="15"/>
  <c r="I36" i="15"/>
  <c r="D36" i="15"/>
  <c r="T33" i="15"/>
  <c r="S33" i="15"/>
  <c r="R33" i="15"/>
  <c r="M33" i="15"/>
  <c r="I33" i="15"/>
  <c r="D33" i="15"/>
  <c r="T32" i="15"/>
  <c r="S32" i="15"/>
  <c r="R32" i="15"/>
  <c r="M32" i="15"/>
  <c r="I32" i="15"/>
  <c r="D32" i="15"/>
  <c r="P31" i="15"/>
  <c r="O31" i="15"/>
  <c r="N31" i="15"/>
  <c r="M31" i="15" s="1"/>
  <c r="L31" i="15"/>
  <c r="K31" i="15"/>
  <c r="J31" i="15"/>
  <c r="H31" i="15"/>
  <c r="G31" i="15"/>
  <c r="F31" i="15"/>
  <c r="E31" i="15"/>
  <c r="D31" i="15" s="1"/>
  <c r="T30" i="15"/>
  <c r="S30" i="15"/>
  <c r="R30" i="15"/>
  <c r="M30" i="15"/>
  <c r="I30" i="15"/>
  <c r="D30" i="15"/>
  <c r="T29" i="15"/>
  <c r="R29" i="15"/>
  <c r="S29" i="15"/>
  <c r="M29" i="15"/>
  <c r="I29" i="15"/>
  <c r="D29" i="15"/>
  <c r="P28" i="15"/>
  <c r="P24" i="15" s="1"/>
  <c r="N28" i="15"/>
  <c r="N24" i="15" s="1"/>
  <c r="L28" i="15"/>
  <c r="L24" i="15" s="1"/>
  <c r="J28" i="15"/>
  <c r="I28" i="15" s="1"/>
  <c r="H28" i="15"/>
  <c r="H24" i="15" s="1"/>
  <c r="G28" i="15"/>
  <c r="G24" i="15" s="1"/>
  <c r="F28" i="15"/>
  <c r="F24" i="15" s="1"/>
  <c r="E28" i="15"/>
  <c r="D28" i="15" s="1"/>
  <c r="T27" i="15"/>
  <c r="S27" i="15"/>
  <c r="R27" i="15"/>
  <c r="M27" i="15"/>
  <c r="I27" i="15"/>
  <c r="D27" i="15"/>
  <c r="T26" i="15"/>
  <c r="S26" i="15"/>
  <c r="R26" i="15"/>
  <c r="M26" i="15"/>
  <c r="I26" i="15"/>
  <c r="D26" i="15"/>
  <c r="T25" i="15"/>
  <c r="S25" i="15"/>
  <c r="R25" i="15"/>
  <c r="M25" i="15"/>
  <c r="I25" i="15"/>
  <c r="D25" i="15"/>
  <c r="J24" i="15"/>
  <c r="T23" i="15"/>
  <c r="S23" i="15"/>
  <c r="R23" i="15"/>
  <c r="M23" i="15"/>
  <c r="I23" i="15"/>
  <c r="Q23" i="15" s="1"/>
  <c r="D23" i="15"/>
  <c r="T22" i="15"/>
  <c r="S22" i="15"/>
  <c r="R22" i="15"/>
  <c r="M22" i="15"/>
  <c r="I22" i="15"/>
  <c r="Q22" i="15" s="1"/>
  <c r="D22" i="15"/>
  <c r="T21" i="15"/>
  <c r="S21" i="15"/>
  <c r="R21" i="15"/>
  <c r="M21" i="15"/>
  <c r="I21" i="15"/>
  <c r="D21" i="15"/>
  <c r="P20" i="15"/>
  <c r="O20" i="15"/>
  <c r="N20" i="15"/>
  <c r="M20" i="15" s="1"/>
  <c r="L20" i="15"/>
  <c r="K20" i="15"/>
  <c r="J20" i="15"/>
  <c r="H20" i="15"/>
  <c r="G20" i="15"/>
  <c r="F20" i="15"/>
  <c r="E20" i="15"/>
  <c r="D20" i="15" s="1"/>
  <c r="T19" i="15"/>
  <c r="S19" i="15"/>
  <c r="R19" i="15"/>
  <c r="M19" i="15"/>
  <c r="I19" i="15"/>
  <c r="D19" i="15"/>
  <c r="T18" i="15"/>
  <c r="S18" i="15"/>
  <c r="R18" i="15"/>
  <c r="M18" i="15"/>
  <c r="I18" i="15"/>
  <c r="Q18" i="15" s="1"/>
  <c r="D18" i="15"/>
  <c r="T17" i="15"/>
  <c r="S17" i="15"/>
  <c r="R17" i="15"/>
  <c r="M17" i="15"/>
  <c r="I17" i="15"/>
  <c r="D17" i="15"/>
  <c r="T16" i="15"/>
  <c r="S16" i="15"/>
  <c r="R16" i="15"/>
  <c r="M16" i="15"/>
  <c r="I16" i="15"/>
  <c r="Q16" i="15" s="1"/>
  <c r="D16" i="15"/>
  <c r="P15" i="15"/>
  <c r="O15" i="15"/>
  <c r="N15" i="15"/>
  <c r="L15" i="15"/>
  <c r="L13" i="15" s="1"/>
  <c r="K15" i="15"/>
  <c r="J15" i="15"/>
  <c r="H15" i="15"/>
  <c r="G15" i="15"/>
  <c r="G13" i="15" s="1"/>
  <c r="F15" i="15"/>
  <c r="E15" i="15"/>
  <c r="T14" i="15"/>
  <c r="S14" i="15"/>
  <c r="R14" i="15"/>
  <c r="M14" i="15"/>
  <c r="I14" i="15"/>
  <c r="D14" i="15"/>
  <c r="O29" i="14"/>
  <c r="E47" i="14"/>
  <c r="R58" i="14"/>
  <c r="M58" i="14"/>
  <c r="I58" i="14"/>
  <c r="D58" i="14"/>
  <c r="T57" i="14"/>
  <c r="S57" i="14"/>
  <c r="R57" i="14"/>
  <c r="M57" i="14"/>
  <c r="I57" i="14"/>
  <c r="D57" i="14"/>
  <c r="T56" i="14"/>
  <c r="S56" i="14"/>
  <c r="R56" i="14"/>
  <c r="M56" i="14"/>
  <c r="I56" i="14"/>
  <c r="D56" i="14"/>
  <c r="P55" i="14"/>
  <c r="O55" i="14"/>
  <c r="N55" i="14"/>
  <c r="L55" i="14"/>
  <c r="K55" i="14"/>
  <c r="J55" i="14"/>
  <c r="H55" i="14"/>
  <c r="G55" i="14"/>
  <c r="F55" i="14"/>
  <c r="E55" i="14"/>
  <c r="T53" i="14"/>
  <c r="S53" i="14"/>
  <c r="R53" i="14"/>
  <c r="I53" i="14"/>
  <c r="D53" i="14"/>
  <c r="R52" i="14"/>
  <c r="O52" i="14"/>
  <c r="O47" i="14" s="1"/>
  <c r="O46" i="14" s="1"/>
  <c r="K52" i="14"/>
  <c r="I52" i="14" s="1"/>
  <c r="F52" i="14"/>
  <c r="G52" i="14" s="1"/>
  <c r="G47" i="14" s="1"/>
  <c r="G46" i="14" s="1"/>
  <c r="T51" i="14"/>
  <c r="S51" i="14"/>
  <c r="R51" i="14"/>
  <c r="M51" i="14"/>
  <c r="I51" i="14"/>
  <c r="D51" i="14"/>
  <c r="T50" i="14"/>
  <c r="S50" i="14"/>
  <c r="R50" i="14"/>
  <c r="M50" i="14"/>
  <c r="I50" i="14"/>
  <c r="D50" i="14"/>
  <c r="T49" i="14"/>
  <c r="S49" i="14"/>
  <c r="R49" i="14"/>
  <c r="M49" i="14"/>
  <c r="I49" i="14"/>
  <c r="T48" i="14"/>
  <c r="S48" i="14"/>
  <c r="R48" i="14"/>
  <c r="M48" i="14"/>
  <c r="I48" i="14"/>
  <c r="D48" i="14"/>
  <c r="N47" i="14"/>
  <c r="N46" i="14" s="1"/>
  <c r="J47" i="14"/>
  <c r="J46" i="14" s="1"/>
  <c r="H47" i="14"/>
  <c r="H46" i="14" s="1"/>
  <c r="P45" i="14"/>
  <c r="O45" i="14"/>
  <c r="N45" i="14"/>
  <c r="L45" i="14"/>
  <c r="T45" i="14" s="1"/>
  <c r="K45" i="14"/>
  <c r="J45" i="14"/>
  <c r="H45" i="14"/>
  <c r="G45" i="14"/>
  <c r="F45" i="14"/>
  <c r="E45" i="14"/>
  <c r="T44" i="14"/>
  <c r="S44" i="14"/>
  <c r="R44" i="14"/>
  <c r="M44" i="14"/>
  <c r="I44" i="14"/>
  <c r="D44" i="14"/>
  <c r="T43" i="14"/>
  <c r="S43" i="14"/>
  <c r="R43" i="14"/>
  <c r="M43" i="14"/>
  <c r="I43" i="14"/>
  <c r="D43" i="14"/>
  <c r="T42" i="14"/>
  <c r="S42" i="14"/>
  <c r="R42" i="14"/>
  <c r="M42" i="14"/>
  <c r="I42" i="14"/>
  <c r="Q42" i="14" s="1"/>
  <c r="D42" i="14"/>
  <c r="T41" i="14"/>
  <c r="S41" i="14"/>
  <c r="R41" i="14"/>
  <c r="M41" i="14"/>
  <c r="I41" i="14"/>
  <c r="D41" i="14"/>
  <c r="T40" i="14"/>
  <c r="S40" i="14"/>
  <c r="R40" i="14"/>
  <c r="M40" i="14"/>
  <c r="I40" i="14"/>
  <c r="Q40" i="14" s="1"/>
  <c r="D40" i="14"/>
  <c r="T39" i="14"/>
  <c r="S39" i="14"/>
  <c r="R39" i="14"/>
  <c r="M39" i="14"/>
  <c r="I39" i="14"/>
  <c r="D39" i="14"/>
  <c r="T38" i="14"/>
  <c r="S38" i="14"/>
  <c r="R38" i="14"/>
  <c r="M38" i="14"/>
  <c r="I38" i="14"/>
  <c r="D38" i="14"/>
  <c r="T37" i="14"/>
  <c r="S37" i="14"/>
  <c r="R37" i="14"/>
  <c r="M37" i="14"/>
  <c r="I37" i="14"/>
  <c r="D37" i="14"/>
  <c r="T36" i="14"/>
  <c r="S36" i="14"/>
  <c r="R36" i="14"/>
  <c r="M36" i="14"/>
  <c r="I36" i="14"/>
  <c r="Q36" i="14" s="1"/>
  <c r="D36" i="14"/>
  <c r="T33" i="14"/>
  <c r="S33" i="14"/>
  <c r="N31" i="14"/>
  <c r="M33" i="14"/>
  <c r="I33" i="14"/>
  <c r="D33" i="14"/>
  <c r="T32" i="14"/>
  <c r="S32" i="14"/>
  <c r="R32" i="14"/>
  <c r="M32" i="14"/>
  <c r="I32" i="14"/>
  <c r="D32" i="14"/>
  <c r="P31" i="14"/>
  <c r="O31" i="14"/>
  <c r="L31" i="14"/>
  <c r="K31" i="14"/>
  <c r="J31" i="14"/>
  <c r="H31" i="14"/>
  <c r="G31" i="14"/>
  <c r="F31" i="14"/>
  <c r="E31" i="14"/>
  <c r="T30" i="14"/>
  <c r="S30" i="14"/>
  <c r="R30" i="14"/>
  <c r="M30" i="14"/>
  <c r="I30" i="14"/>
  <c r="D30" i="14"/>
  <c r="T29" i="14"/>
  <c r="R29" i="14"/>
  <c r="S29" i="14"/>
  <c r="I29" i="14"/>
  <c r="D29" i="14"/>
  <c r="P28" i="14"/>
  <c r="P24" i="14" s="1"/>
  <c r="N28" i="14"/>
  <c r="L28" i="14"/>
  <c r="L24" i="14" s="1"/>
  <c r="K28" i="14"/>
  <c r="K24" i="14" s="1"/>
  <c r="J28" i="14"/>
  <c r="H28" i="14"/>
  <c r="H24" i="14" s="1"/>
  <c r="G28" i="14"/>
  <c r="G24" i="14" s="1"/>
  <c r="F28" i="14"/>
  <c r="E28" i="14"/>
  <c r="E24" i="14" s="1"/>
  <c r="T27" i="14"/>
  <c r="S27" i="14"/>
  <c r="R27" i="14"/>
  <c r="M27" i="14"/>
  <c r="I27" i="14"/>
  <c r="D27" i="14"/>
  <c r="T26" i="14"/>
  <c r="S26" i="14"/>
  <c r="R26" i="14"/>
  <c r="M26" i="14"/>
  <c r="I26" i="14"/>
  <c r="D26" i="14"/>
  <c r="T25" i="14"/>
  <c r="S25" i="14"/>
  <c r="R25" i="14"/>
  <c r="M25" i="14"/>
  <c r="I25" i="14"/>
  <c r="D25" i="14"/>
  <c r="T23" i="14"/>
  <c r="S23" i="14"/>
  <c r="R23" i="14"/>
  <c r="M23" i="14"/>
  <c r="I23" i="14"/>
  <c r="D23" i="14"/>
  <c r="T22" i="14"/>
  <c r="S22" i="14"/>
  <c r="R22" i="14"/>
  <c r="M22" i="14"/>
  <c r="I22" i="14"/>
  <c r="D22" i="14"/>
  <c r="T21" i="14"/>
  <c r="S21" i="14"/>
  <c r="R21" i="14"/>
  <c r="M21" i="14"/>
  <c r="I21" i="14"/>
  <c r="D21" i="14"/>
  <c r="P20" i="14"/>
  <c r="O20" i="14"/>
  <c r="N20" i="14"/>
  <c r="M20" i="14" s="1"/>
  <c r="L20" i="14"/>
  <c r="K20" i="14"/>
  <c r="S20" i="14" s="1"/>
  <c r="J20" i="14"/>
  <c r="R20" i="14" s="1"/>
  <c r="H20" i="14"/>
  <c r="G20" i="14"/>
  <c r="F20" i="14"/>
  <c r="E20" i="14"/>
  <c r="T19" i="14"/>
  <c r="S19" i="14"/>
  <c r="R19" i="14"/>
  <c r="M19" i="14"/>
  <c r="I19" i="14"/>
  <c r="D19" i="14"/>
  <c r="T18" i="14"/>
  <c r="S18" i="14"/>
  <c r="R18" i="14"/>
  <c r="M18" i="14"/>
  <c r="I18" i="14"/>
  <c r="D18" i="14"/>
  <c r="T17" i="14"/>
  <c r="S17" i="14"/>
  <c r="R17" i="14"/>
  <c r="M17" i="14"/>
  <c r="I17" i="14"/>
  <c r="Q17" i="14" s="1"/>
  <c r="D17" i="14"/>
  <c r="T16" i="14"/>
  <c r="S16" i="14"/>
  <c r="R16" i="14"/>
  <c r="M16" i="14"/>
  <c r="I16" i="14"/>
  <c r="D16" i="14"/>
  <c r="P15" i="14"/>
  <c r="O15" i="14"/>
  <c r="O13" i="14" s="1"/>
  <c r="N15" i="14"/>
  <c r="L15" i="14"/>
  <c r="K15" i="14"/>
  <c r="J15" i="14"/>
  <c r="I15" i="14"/>
  <c r="H15" i="14"/>
  <c r="G15" i="14"/>
  <c r="F15" i="14"/>
  <c r="E15" i="14"/>
  <c r="T14" i="14"/>
  <c r="S14" i="14"/>
  <c r="R14" i="14"/>
  <c r="M14" i="14"/>
  <c r="I14" i="14"/>
  <c r="D14" i="14"/>
  <c r="Q35" i="22" l="1"/>
  <c r="K13" i="19"/>
  <c r="T56" i="19"/>
  <c r="Q57" i="14"/>
  <c r="M15" i="15"/>
  <c r="T55" i="15"/>
  <c r="Q57" i="15"/>
  <c r="Q14" i="16"/>
  <c r="M20" i="16"/>
  <c r="Q20" i="16" s="1"/>
  <c r="D31" i="16"/>
  <c r="Q32" i="18"/>
  <c r="Q50" i="18"/>
  <c r="I15" i="19"/>
  <c r="L13" i="19"/>
  <c r="G13" i="14"/>
  <c r="I28" i="14"/>
  <c r="P13" i="16"/>
  <c r="F13" i="17"/>
  <c r="P13" i="18"/>
  <c r="F13" i="15"/>
  <c r="Q21" i="16"/>
  <c r="Q30" i="18"/>
  <c r="N35" i="19"/>
  <c r="F13" i="14"/>
  <c r="D55" i="14"/>
  <c r="D15" i="16"/>
  <c r="Q16" i="16"/>
  <c r="M15" i="18"/>
  <c r="Q21" i="18"/>
  <c r="Q25" i="18"/>
  <c r="Q21" i="19"/>
  <c r="T20" i="14"/>
  <c r="Q56" i="14"/>
  <c r="S31" i="15"/>
  <c r="T31" i="16"/>
  <c r="Q43" i="16"/>
  <c r="Q57" i="17"/>
  <c r="I13" i="16"/>
  <c r="T31" i="15"/>
  <c r="I15" i="17"/>
  <c r="K13" i="17"/>
  <c r="T55" i="17"/>
  <c r="S56" i="18"/>
  <c r="I24" i="20"/>
  <c r="Q24" i="20" s="1"/>
  <c r="S24" i="20"/>
  <c r="S20" i="15"/>
  <c r="Q48" i="16"/>
  <c r="T28" i="18"/>
  <c r="T46" i="18"/>
  <c r="D13" i="19"/>
  <c r="R35" i="20"/>
  <c r="R28" i="15"/>
  <c r="I15" i="16"/>
  <c r="J24" i="16"/>
  <c r="Q17" i="17"/>
  <c r="Q19" i="17"/>
  <c r="Q27" i="17"/>
  <c r="Q27" i="18"/>
  <c r="Q43" i="18"/>
  <c r="Q45" i="18"/>
  <c r="M46" i="18"/>
  <c r="M56" i="18"/>
  <c r="H13" i="19"/>
  <c r="R31" i="19"/>
  <c r="Q40" i="19"/>
  <c r="D56" i="19"/>
  <c r="Q14" i="14"/>
  <c r="T15" i="14"/>
  <c r="I31" i="15"/>
  <c r="Q31" i="15" s="1"/>
  <c r="S20" i="16"/>
  <c r="M52" i="16"/>
  <c r="M47" i="16" s="1"/>
  <c r="M46" i="16" s="1"/>
  <c r="R55" i="16"/>
  <c r="R15" i="17"/>
  <c r="Q32" i="17"/>
  <c r="M55" i="17"/>
  <c r="I53" i="18"/>
  <c r="M15" i="19"/>
  <c r="Q25" i="19"/>
  <c r="I46" i="19"/>
  <c r="Q49" i="19"/>
  <c r="Q58" i="19"/>
  <c r="N13" i="16"/>
  <c r="R13" i="16" s="1"/>
  <c r="P34" i="16"/>
  <c r="I20" i="15"/>
  <c r="Q33" i="15"/>
  <c r="Q39" i="15"/>
  <c r="Q41" i="15"/>
  <c r="Q32" i="16"/>
  <c r="Q36" i="16"/>
  <c r="Q38" i="16"/>
  <c r="Q42" i="16"/>
  <c r="Q44" i="16"/>
  <c r="Q14" i="17"/>
  <c r="Q16" i="18"/>
  <c r="M53" i="18"/>
  <c r="M48" i="18" s="1"/>
  <c r="M47" i="18" s="1"/>
  <c r="Q23" i="18"/>
  <c r="M28" i="19"/>
  <c r="Q28" i="19" s="1"/>
  <c r="T31" i="19"/>
  <c r="R56" i="19"/>
  <c r="D28" i="14"/>
  <c r="S15" i="15"/>
  <c r="T20" i="15"/>
  <c r="Q55" i="15"/>
  <c r="M29" i="16"/>
  <c r="M55" i="16"/>
  <c r="Q22" i="18"/>
  <c r="D15" i="19"/>
  <c r="I35" i="20"/>
  <c r="Q35" i="20" s="1"/>
  <c r="Q36" i="15"/>
  <c r="T55" i="14"/>
  <c r="T28" i="15"/>
  <c r="R55" i="15"/>
  <c r="I31" i="17"/>
  <c r="Q16" i="19"/>
  <c r="Q21" i="15"/>
  <c r="T45" i="15"/>
  <c r="Q52" i="16"/>
  <c r="M55" i="14"/>
  <c r="Q14" i="15"/>
  <c r="Q27" i="15"/>
  <c r="S55" i="15"/>
  <c r="D28" i="16"/>
  <c r="D20" i="17"/>
  <c r="Q33" i="17"/>
  <c r="Q39" i="17"/>
  <c r="Q41" i="17"/>
  <c r="Q43" i="17"/>
  <c r="I15" i="18"/>
  <c r="Q15" i="18" s="1"/>
  <c r="G13" i="19"/>
  <c r="G35" i="19" s="1"/>
  <c r="Q26" i="19"/>
  <c r="O24" i="16"/>
  <c r="M28" i="16"/>
  <c r="G34" i="14"/>
  <c r="E13" i="16"/>
  <c r="Q56" i="16"/>
  <c r="D47" i="18"/>
  <c r="G13" i="16"/>
  <c r="G34" i="16" s="1"/>
  <c r="T24" i="15"/>
  <c r="I55" i="16"/>
  <c r="Q55" i="16" s="1"/>
  <c r="Q29" i="18"/>
  <c r="D31" i="18"/>
  <c r="D15" i="15"/>
  <c r="T15" i="16"/>
  <c r="Q17" i="16"/>
  <c r="Q19" i="16"/>
  <c r="Q41" i="16"/>
  <c r="K47" i="16"/>
  <c r="K46" i="16" s="1"/>
  <c r="I47" i="16"/>
  <c r="I46" i="16" s="1"/>
  <c r="O28" i="18"/>
  <c r="O24" i="18" s="1"/>
  <c r="M24" i="18" s="1"/>
  <c r="S53" i="18"/>
  <c r="T56" i="18"/>
  <c r="Q42" i="19"/>
  <c r="Q57" i="19"/>
  <c r="I28" i="18"/>
  <c r="I24" i="15"/>
  <c r="Q45" i="19"/>
  <c r="M56" i="19"/>
  <c r="G52" i="17"/>
  <c r="G47" i="17" s="1"/>
  <c r="G46" i="17" s="1"/>
  <c r="Q30" i="15"/>
  <c r="P13" i="15"/>
  <c r="P34" i="15" s="1"/>
  <c r="T15" i="15"/>
  <c r="E13" i="15"/>
  <c r="D13" i="15" s="1"/>
  <c r="O47" i="15"/>
  <c r="O46" i="15" s="1"/>
  <c r="M15" i="16"/>
  <c r="Q15" i="16" s="1"/>
  <c r="L13" i="16"/>
  <c r="O13" i="19"/>
  <c r="M13" i="19" s="1"/>
  <c r="I28" i="19"/>
  <c r="G13" i="18"/>
  <c r="G35" i="18" s="1"/>
  <c r="T31" i="14"/>
  <c r="F13" i="16"/>
  <c r="F34" i="16" s="1"/>
  <c r="G13" i="17"/>
  <c r="G34" i="17" s="1"/>
  <c r="O13" i="15"/>
  <c r="K13" i="18"/>
  <c r="S13" i="18" s="1"/>
  <c r="Q31" i="16"/>
  <c r="D55" i="16"/>
  <c r="Q39" i="18"/>
  <c r="D55" i="15"/>
  <c r="E24" i="16"/>
  <c r="D24" i="16" s="1"/>
  <c r="T28" i="16"/>
  <c r="Q49" i="17"/>
  <c r="S15" i="18"/>
  <c r="T31" i="18"/>
  <c r="T24" i="19"/>
  <c r="Q30" i="19"/>
  <c r="I56" i="19"/>
  <c r="H13" i="18"/>
  <c r="H35" i="18" s="1"/>
  <c r="S52" i="15"/>
  <c r="J24" i="14"/>
  <c r="I24" i="14" s="1"/>
  <c r="H13" i="17"/>
  <c r="H34" i="17" s="1"/>
  <c r="T24" i="16"/>
  <c r="D28" i="19"/>
  <c r="L13" i="18"/>
  <c r="K47" i="15"/>
  <c r="R31" i="16"/>
  <c r="D45" i="16"/>
  <c r="D15" i="14"/>
  <c r="I31" i="14"/>
  <c r="Q33" i="14"/>
  <c r="I55" i="14"/>
  <c r="Q55" i="14" s="1"/>
  <c r="R15" i="15"/>
  <c r="Q26" i="15"/>
  <c r="F34" i="15"/>
  <c r="Q38" i="15"/>
  <c r="Q42" i="15"/>
  <c r="Q44" i="15"/>
  <c r="I52" i="15"/>
  <c r="I47" i="15" s="1"/>
  <c r="I46" i="15" s="1"/>
  <c r="Q56" i="15"/>
  <c r="O13" i="16"/>
  <c r="O34" i="16" s="1"/>
  <c r="R20" i="16"/>
  <c r="Q22" i="16"/>
  <c r="Q26" i="16"/>
  <c r="F47" i="17"/>
  <c r="F46" i="17" s="1"/>
  <c r="D46" i="17" s="1"/>
  <c r="D15" i="18"/>
  <c r="T15" i="18"/>
  <c r="Q40" i="18"/>
  <c r="Q42" i="18"/>
  <c r="Q44" i="18"/>
  <c r="T15" i="19"/>
  <c r="S20" i="19"/>
  <c r="Q23" i="19"/>
  <c r="Q17" i="19"/>
  <c r="Q33" i="19"/>
  <c r="M31" i="19"/>
  <c r="Q29" i="19"/>
  <c r="H35" i="19"/>
  <c r="E35" i="19"/>
  <c r="R15" i="19"/>
  <c r="Q18" i="19"/>
  <c r="R48" i="19"/>
  <c r="O48" i="19"/>
  <c r="O47" i="19" s="1"/>
  <c r="S53" i="19"/>
  <c r="M53" i="19"/>
  <c r="M48" i="19" s="1"/>
  <c r="M47" i="19" s="1"/>
  <c r="G53" i="19"/>
  <c r="G48" i="19" s="1"/>
  <c r="G47" i="19" s="1"/>
  <c r="F48" i="19"/>
  <c r="F47" i="19" s="1"/>
  <c r="D47" i="19" s="1"/>
  <c r="I53" i="19"/>
  <c r="L53" i="19"/>
  <c r="L48" i="19" s="1"/>
  <c r="T48" i="19" s="1"/>
  <c r="K48" i="19"/>
  <c r="J47" i="19"/>
  <c r="R47" i="19" s="1"/>
  <c r="S46" i="19"/>
  <c r="M46" i="19"/>
  <c r="Q38" i="19"/>
  <c r="Q37" i="19"/>
  <c r="D46" i="19"/>
  <c r="S13" i="19"/>
  <c r="L35" i="19"/>
  <c r="P13" i="19"/>
  <c r="P35" i="19" s="1"/>
  <c r="T20" i="19"/>
  <c r="F24" i="19"/>
  <c r="D24" i="19" s="1"/>
  <c r="R24" i="19"/>
  <c r="I20" i="19"/>
  <c r="I31" i="19"/>
  <c r="S28" i="19"/>
  <c r="R46" i="19"/>
  <c r="T28" i="19"/>
  <c r="J13" i="19"/>
  <c r="M20" i="19"/>
  <c r="K24" i="19"/>
  <c r="K35" i="19" s="1"/>
  <c r="O24" i="19"/>
  <c r="O35" i="19" s="1"/>
  <c r="M35" i="19" s="1"/>
  <c r="N13" i="18"/>
  <c r="M13" i="18" s="1"/>
  <c r="Q17" i="18"/>
  <c r="I24" i="18"/>
  <c r="S24" i="18"/>
  <c r="Q26" i="18"/>
  <c r="S31" i="18"/>
  <c r="M31" i="18"/>
  <c r="I31" i="18"/>
  <c r="Q33" i="18"/>
  <c r="R28" i="18"/>
  <c r="S29" i="18"/>
  <c r="Q38" i="18"/>
  <c r="S20" i="18"/>
  <c r="D28" i="18"/>
  <c r="P53" i="18"/>
  <c r="P48" i="18" s="1"/>
  <c r="P47" i="18" s="1"/>
  <c r="D56" i="18"/>
  <c r="T20" i="18"/>
  <c r="E13" i="18"/>
  <c r="D13" i="18" s="1"/>
  <c r="L53" i="18"/>
  <c r="Q19" i="18"/>
  <c r="M20" i="18"/>
  <c r="Q20" i="18" s="1"/>
  <c r="S46" i="18"/>
  <c r="I56" i="18"/>
  <c r="Q56" i="18" s="1"/>
  <c r="R48" i="18"/>
  <c r="Q48" i="18" s="1"/>
  <c r="R46" i="18"/>
  <c r="Q41" i="18"/>
  <c r="D46" i="18"/>
  <c r="I46" i="18"/>
  <c r="Q46" i="18" s="1"/>
  <c r="Q37" i="18"/>
  <c r="R24" i="18"/>
  <c r="O35" i="18"/>
  <c r="D48" i="18"/>
  <c r="F35" i="18"/>
  <c r="T24" i="18"/>
  <c r="P35" i="18"/>
  <c r="L35" i="18"/>
  <c r="T35" i="18" s="1"/>
  <c r="T13" i="18"/>
  <c r="M28" i="18"/>
  <c r="Q28" i="18" s="1"/>
  <c r="R20" i="18"/>
  <c r="R31" i="18"/>
  <c r="J47" i="18"/>
  <c r="R47" i="18" s="1"/>
  <c r="J13" i="18"/>
  <c r="G53" i="18"/>
  <c r="G48" i="18" s="1"/>
  <c r="G47" i="18" s="1"/>
  <c r="E24" i="18"/>
  <c r="D24" i="18" s="1"/>
  <c r="K47" i="18"/>
  <c r="S47" i="18" s="1"/>
  <c r="N34" i="17"/>
  <c r="D28" i="17"/>
  <c r="J13" i="17"/>
  <c r="J34" i="17" s="1"/>
  <c r="Q22" i="17"/>
  <c r="S55" i="17"/>
  <c r="K47" i="17"/>
  <c r="K46" i="17" s="1"/>
  <c r="T15" i="17"/>
  <c r="P13" i="17"/>
  <c r="M20" i="17"/>
  <c r="T28" i="17"/>
  <c r="L13" i="17"/>
  <c r="M15" i="17"/>
  <c r="Q15" i="17" s="1"/>
  <c r="T31" i="17"/>
  <c r="D15" i="17"/>
  <c r="Q23" i="17"/>
  <c r="D31" i="17"/>
  <c r="T45" i="17"/>
  <c r="M31" i="17"/>
  <c r="Q16" i="17"/>
  <c r="Q18" i="17"/>
  <c r="Q36" i="17"/>
  <c r="Q38" i="17"/>
  <c r="Q44" i="17"/>
  <c r="M45" i="17"/>
  <c r="Q45" i="17" s="1"/>
  <c r="P52" i="17"/>
  <c r="P47" i="17" s="1"/>
  <c r="P46" i="17" s="1"/>
  <c r="R55" i="17"/>
  <c r="E13" i="17"/>
  <c r="E34" i="17" s="1"/>
  <c r="Q26" i="17"/>
  <c r="S52" i="17"/>
  <c r="Q29" i="17"/>
  <c r="S20" i="17"/>
  <c r="S29" i="17"/>
  <c r="I28" i="17"/>
  <c r="Q21" i="17"/>
  <c r="Q25" i="17"/>
  <c r="S31" i="17"/>
  <c r="S45" i="17"/>
  <c r="T20" i="17"/>
  <c r="D55" i="17"/>
  <c r="O28" i="17"/>
  <c r="Q56" i="17"/>
  <c r="Q42" i="17"/>
  <c r="Q37" i="17"/>
  <c r="R45" i="17"/>
  <c r="Q40" i="17"/>
  <c r="L34" i="17"/>
  <c r="I47" i="17"/>
  <c r="I46" i="17" s="1"/>
  <c r="T24" i="17"/>
  <c r="O46" i="17"/>
  <c r="Q55" i="17"/>
  <c r="L52" i="17"/>
  <c r="O13" i="17"/>
  <c r="S13" i="17" s="1"/>
  <c r="R20" i="17"/>
  <c r="P24" i="17"/>
  <c r="R31" i="17"/>
  <c r="J46" i="17"/>
  <c r="R46" i="17" s="1"/>
  <c r="M52" i="17"/>
  <c r="Q52" i="17" s="1"/>
  <c r="F24" i="17"/>
  <c r="D24" i="17" s="1"/>
  <c r="I20" i="17"/>
  <c r="K24" i="17"/>
  <c r="Q25" i="16"/>
  <c r="Q23" i="16"/>
  <c r="R15" i="16"/>
  <c r="Q29" i="16"/>
  <c r="M24" i="16"/>
  <c r="K28" i="16"/>
  <c r="J34" i="16"/>
  <c r="Q18" i="16"/>
  <c r="H13" i="16"/>
  <c r="H34" i="16" s="1"/>
  <c r="R46" i="16"/>
  <c r="Q37" i="16"/>
  <c r="I45" i="16"/>
  <c r="R47" i="16"/>
  <c r="S45" i="16"/>
  <c r="Q40" i="16"/>
  <c r="M45" i="16"/>
  <c r="T13" i="16"/>
  <c r="L34" i="16"/>
  <c r="T34" i="16" s="1"/>
  <c r="O46" i="16"/>
  <c r="L46" i="16"/>
  <c r="Q49" i="16"/>
  <c r="P52" i="16"/>
  <c r="P47" i="16" s="1"/>
  <c r="P46" i="16" s="1"/>
  <c r="T20" i="16"/>
  <c r="R24" i="16"/>
  <c r="R45" i="16"/>
  <c r="S55" i="16"/>
  <c r="F47" i="16"/>
  <c r="S52" i="16"/>
  <c r="D52" i="16"/>
  <c r="Q49" i="15"/>
  <c r="I45" i="15"/>
  <c r="S45" i="15"/>
  <c r="Q32" i="15"/>
  <c r="Q19" i="15"/>
  <c r="I15" i="15"/>
  <c r="Q15" i="15" s="1"/>
  <c r="Q17" i="15"/>
  <c r="Q43" i="15"/>
  <c r="Q40" i="15"/>
  <c r="D52" i="15"/>
  <c r="D45" i="15"/>
  <c r="H13" i="15"/>
  <c r="H34" i="15" s="1"/>
  <c r="M45" i="15"/>
  <c r="Q37" i="15"/>
  <c r="R45" i="15"/>
  <c r="Q45" i="15"/>
  <c r="Q20" i="15"/>
  <c r="Q29" i="15"/>
  <c r="Q25" i="15"/>
  <c r="R24" i="15"/>
  <c r="N13" i="15"/>
  <c r="N34" i="15" s="1"/>
  <c r="G34" i="15"/>
  <c r="L34" i="15"/>
  <c r="D47" i="15"/>
  <c r="F46" i="15"/>
  <c r="D46" i="15" s="1"/>
  <c r="T52" i="15"/>
  <c r="L47" i="15"/>
  <c r="R20" i="15"/>
  <c r="R31" i="15"/>
  <c r="J46" i="15"/>
  <c r="R46" i="15" s="1"/>
  <c r="M52" i="15"/>
  <c r="Q48" i="15"/>
  <c r="K13" i="15"/>
  <c r="G52" i="15"/>
  <c r="G47" i="15" s="1"/>
  <c r="G46" i="15" s="1"/>
  <c r="E24" i="15"/>
  <c r="D24" i="15" s="1"/>
  <c r="O28" i="15"/>
  <c r="K46" i="15"/>
  <c r="J13" i="15"/>
  <c r="Q23" i="14"/>
  <c r="Q16" i="14"/>
  <c r="I20" i="14"/>
  <c r="Q20" i="14" s="1"/>
  <c r="Q30" i="14"/>
  <c r="Q27" i="14"/>
  <c r="J13" i="14"/>
  <c r="H13" i="14"/>
  <c r="H34" i="14" s="1"/>
  <c r="F24" i="14"/>
  <c r="F34" i="14" s="1"/>
  <c r="Q32" i="14"/>
  <c r="M15" i="14"/>
  <c r="Q15" i="14" s="1"/>
  <c r="R15" i="14"/>
  <c r="P13" i="14"/>
  <c r="D31" i="14"/>
  <c r="S31" i="14"/>
  <c r="N13" i="14"/>
  <c r="M13" i="14" s="1"/>
  <c r="Q26" i="14"/>
  <c r="E13" i="14"/>
  <c r="D13" i="14" s="1"/>
  <c r="D20" i="14"/>
  <c r="Q21" i="14"/>
  <c r="Q48" i="14"/>
  <c r="L13" i="14"/>
  <c r="S55" i="14"/>
  <c r="Q19" i="14"/>
  <c r="Q22" i="14"/>
  <c r="Q18" i="14"/>
  <c r="Q25" i="14"/>
  <c r="Q43" i="14"/>
  <c r="M45" i="14"/>
  <c r="Q49" i="14"/>
  <c r="I47" i="14"/>
  <c r="I46" i="14" s="1"/>
  <c r="F47" i="14"/>
  <c r="F46" i="14" s="1"/>
  <c r="D52" i="14"/>
  <c r="E46" i="14"/>
  <c r="D46" i="14" s="1"/>
  <c r="D47" i="14"/>
  <c r="D49" i="14"/>
  <c r="Q39" i="14"/>
  <c r="Q41" i="14"/>
  <c r="Q38" i="14"/>
  <c r="Q44" i="14"/>
  <c r="S45" i="14"/>
  <c r="Q37" i="14"/>
  <c r="I45" i="14"/>
  <c r="Q45" i="14" s="1"/>
  <c r="D45" i="14"/>
  <c r="P52" i="14"/>
  <c r="P47" i="14" s="1"/>
  <c r="P46" i="14" s="1"/>
  <c r="L34" i="14"/>
  <c r="R46" i="14"/>
  <c r="T24" i="14"/>
  <c r="R31" i="14"/>
  <c r="M31" i="14"/>
  <c r="L52" i="14"/>
  <c r="S15" i="14"/>
  <c r="R28" i="14"/>
  <c r="R47" i="14"/>
  <c r="M52" i="14"/>
  <c r="Q52" i="14" s="1"/>
  <c r="R33" i="14"/>
  <c r="K13" i="14"/>
  <c r="M29" i="14"/>
  <c r="Q29" i="14" s="1"/>
  <c r="K47" i="14"/>
  <c r="S52" i="14"/>
  <c r="T28" i="14"/>
  <c r="R45" i="14"/>
  <c r="R55" i="14"/>
  <c r="N24" i="14"/>
  <c r="O28" i="14"/>
  <c r="D47" i="17" l="1"/>
  <c r="T53" i="19"/>
  <c r="D24" i="14"/>
  <c r="N34" i="16"/>
  <c r="M34" i="16" s="1"/>
  <c r="Q31" i="18"/>
  <c r="Q15" i="19"/>
  <c r="Q53" i="18"/>
  <c r="E34" i="16"/>
  <c r="D34" i="16" s="1"/>
  <c r="J34" i="14"/>
  <c r="Q46" i="19"/>
  <c r="Q31" i="19"/>
  <c r="Q31" i="17"/>
  <c r="S46" i="17"/>
  <c r="T34" i="15"/>
  <c r="M13" i="16"/>
  <c r="Q13" i="16" s="1"/>
  <c r="D13" i="17"/>
  <c r="S46" i="16"/>
  <c r="Q46" i="16" s="1"/>
  <c r="I48" i="18"/>
  <c r="I47" i="18" s="1"/>
  <c r="Q47" i="18"/>
  <c r="I24" i="19"/>
  <c r="T13" i="14"/>
  <c r="Q56" i="19"/>
  <c r="Q24" i="18"/>
  <c r="S46" i="15"/>
  <c r="N35" i="18"/>
  <c r="M35" i="18" s="1"/>
  <c r="I13" i="17"/>
  <c r="P34" i="14"/>
  <c r="S13" i="16"/>
  <c r="T35" i="19"/>
  <c r="E34" i="15"/>
  <c r="D34" i="15" s="1"/>
  <c r="Q31" i="14"/>
  <c r="Q52" i="15"/>
  <c r="D13" i="16"/>
  <c r="T13" i="17"/>
  <c r="K35" i="18"/>
  <c r="L47" i="19"/>
  <c r="T47" i="19" s="1"/>
  <c r="S47" i="15"/>
  <c r="Q47" i="15" s="1"/>
  <c r="Q46" i="15"/>
  <c r="S47" i="17"/>
  <c r="Q47" i="17" s="1"/>
  <c r="T13" i="15"/>
  <c r="S28" i="18"/>
  <c r="R13" i="17"/>
  <c r="T13" i="19"/>
  <c r="M13" i="15"/>
  <c r="S47" i="16"/>
  <c r="Q47" i="16" s="1"/>
  <c r="M24" i="19"/>
  <c r="Q24" i="19" s="1"/>
  <c r="Q20" i="19"/>
  <c r="D48" i="19"/>
  <c r="K47" i="19"/>
  <c r="S47" i="19" s="1"/>
  <c r="Q47" i="19" s="1"/>
  <c r="S48" i="19"/>
  <c r="Q48" i="19" s="1"/>
  <c r="Q53" i="19"/>
  <c r="I48" i="19"/>
  <c r="I47" i="19" s="1"/>
  <c r="S35" i="19"/>
  <c r="F35" i="19"/>
  <c r="D35" i="19" s="1"/>
  <c r="S24" i="19"/>
  <c r="I13" i="19"/>
  <c r="Q13" i="19" s="1"/>
  <c r="R13" i="19"/>
  <c r="J35" i="19"/>
  <c r="L48" i="18"/>
  <c r="T53" i="18"/>
  <c r="S35" i="18"/>
  <c r="I13" i="18"/>
  <c r="Q13" i="18" s="1"/>
  <c r="R13" i="18"/>
  <c r="J35" i="18"/>
  <c r="E35" i="18"/>
  <c r="D35" i="18" s="1"/>
  <c r="Q20" i="17"/>
  <c r="P34" i="17"/>
  <c r="M47" i="17"/>
  <c r="M46" i="17" s="1"/>
  <c r="M28" i="17"/>
  <c r="Q28" i="17" s="1"/>
  <c r="S28" i="17"/>
  <c r="O24" i="17"/>
  <c r="M24" i="17" s="1"/>
  <c r="I24" i="17"/>
  <c r="K34" i="17"/>
  <c r="I34" i="17" s="1"/>
  <c r="R34" i="17"/>
  <c r="Q46" i="17"/>
  <c r="F34" i="17"/>
  <c r="D34" i="17" s="1"/>
  <c r="M13" i="17"/>
  <c r="Q13" i="17" s="1"/>
  <c r="T52" i="17"/>
  <c r="L47" i="17"/>
  <c r="T34" i="17"/>
  <c r="K24" i="16"/>
  <c r="I28" i="16"/>
  <c r="Q28" i="16" s="1"/>
  <c r="S28" i="16"/>
  <c r="Q45" i="16"/>
  <c r="T47" i="16"/>
  <c r="T46" i="16"/>
  <c r="F46" i="16"/>
  <c r="D46" i="16" s="1"/>
  <c r="D47" i="16"/>
  <c r="R34" i="16"/>
  <c r="T52" i="16"/>
  <c r="I13" i="15"/>
  <c r="Q13" i="15" s="1"/>
  <c r="R13" i="15"/>
  <c r="J34" i="15"/>
  <c r="T47" i="15"/>
  <c r="L46" i="15"/>
  <c r="T46" i="15" s="1"/>
  <c r="S13" i="15"/>
  <c r="K34" i="15"/>
  <c r="M28" i="15"/>
  <c r="Q28" i="15" s="1"/>
  <c r="O24" i="15"/>
  <c r="S28" i="15"/>
  <c r="M47" i="15"/>
  <c r="M46" i="15" s="1"/>
  <c r="R13" i="14"/>
  <c r="E34" i="14"/>
  <c r="D34" i="14" s="1"/>
  <c r="N34" i="14"/>
  <c r="R34" i="14" s="1"/>
  <c r="M47" i="14"/>
  <c r="M46" i="14" s="1"/>
  <c r="R24" i="14"/>
  <c r="T52" i="14"/>
  <c r="L47" i="14"/>
  <c r="S47" i="14"/>
  <c r="Q47" i="14" s="1"/>
  <c r="K46" i="14"/>
  <c r="S46" i="14" s="1"/>
  <c r="Q46" i="14" s="1"/>
  <c r="T34" i="14"/>
  <c r="O24" i="14"/>
  <c r="M24" i="14" s="1"/>
  <c r="Q24" i="14" s="1"/>
  <c r="S28" i="14"/>
  <c r="S13" i="14"/>
  <c r="K34" i="14"/>
  <c r="I34" i="14" s="1"/>
  <c r="I13" i="14"/>
  <c r="Q13" i="14" s="1"/>
  <c r="M28" i="14"/>
  <c r="Q28" i="14" s="1"/>
  <c r="I35" i="19" l="1"/>
  <c r="Q35" i="19" s="1"/>
  <c r="R35" i="19"/>
  <c r="L47" i="18"/>
  <c r="T47" i="18" s="1"/>
  <c r="T48" i="18"/>
  <c r="I35" i="18"/>
  <c r="Q35" i="18" s="1"/>
  <c r="R35" i="18"/>
  <c r="Q24" i="17"/>
  <c r="S24" i="17"/>
  <c r="O34" i="17"/>
  <c r="M34" i="17" s="1"/>
  <c r="Q34" i="17" s="1"/>
  <c r="T47" i="17"/>
  <c r="L46" i="17"/>
  <c r="T46" i="17" s="1"/>
  <c r="S24" i="16"/>
  <c r="I24" i="16"/>
  <c r="Q24" i="16" s="1"/>
  <c r="K34" i="16"/>
  <c r="M24" i="15"/>
  <c r="Q24" i="15" s="1"/>
  <c r="S24" i="15"/>
  <c r="O34" i="15"/>
  <c r="M34" i="15" s="1"/>
  <c r="R34" i="15"/>
  <c r="I34" i="15"/>
  <c r="T47" i="14"/>
  <c r="L46" i="14"/>
  <c r="T46" i="14" s="1"/>
  <c r="S24" i="14"/>
  <c r="O34" i="14"/>
  <c r="M34" i="14" s="1"/>
  <c r="Q34" i="14" s="1"/>
  <c r="S34" i="17" l="1"/>
  <c r="S34" i="16"/>
  <c r="I34" i="16"/>
  <c r="Q34" i="16" s="1"/>
  <c r="S34" i="15"/>
  <c r="Q34" i="15"/>
  <c r="S34" i="14"/>
</calcChain>
</file>

<file path=xl/sharedStrings.xml><?xml version="1.0" encoding="utf-8"?>
<sst xmlns="http://schemas.openxmlformats.org/spreadsheetml/2006/main" count="772" uniqueCount="107">
  <si>
    <t xml:space="preserve"> </t>
  </si>
  <si>
    <t>Показники міського бюджету</t>
  </si>
  <si>
    <t>у тому числі:</t>
  </si>
  <si>
    <t xml:space="preserve">2007 рік </t>
  </si>
  <si>
    <t>загальний фонд</t>
  </si>
  <si>
    <t>спеціальний фонд</t>
  </si>
  <si>
    <t xml:space="preserve">на </t>
  </si>
  <si>
    <t xml:space="preserve"> 01.10.2007</t>
  </si>
  <si>
    <t>Державне управління</t>
  </si>
  <si>
    <t>Культура і мистецтво</t>
  </si>
  <si>
    <t>Заходи із запобігання та ліквідації надзвичайних ситуацій та наслідків стихійного лиха</t>
  </si>
  <si>
    <t>у тому числі бюджет розвитку</t>
  </si>
  <si>
    <t>Реалізація Національної програми інформатизації</t>
  </si>
  <si>
    <t>Інформація</t>
  </si>
  <si>
    <t>16=8-12</t>
  </si>
  <si>
    <t>15=7-11</t>
  </si>
  <si>
    <t>17=9-13</t>
  </si>
  <si>
    <t>18=10-14</t>
  </si>
  <si>
    <t>Фінансування бюджету</t>
  </si>
  <si>
    <t>Зміни обсягів бюджетних коштів</t>
  </si>
  <si>
    <t>На початок періоду</t>
  </si>
  <si>
    <t>На кінець періоду</t>
  </si>
  <si>
    <t>Кошти, що передаються із загального фонду бюджету до бюджету розвитку (спеціального фонду)</t>
  </si>
  <si>
    <t>Інші розрахунки</t>
  </si>
  <si>
    <t>Довідково:</t>
  </si>
  <si>
    <t>Зміни обсягів бюджетних коштів на рахунках бюджетних установ</t>
  </si>
  <si>
    <t xml:space="preserve">Передача коштів із спеціального до загального фонду бюджету </t>
  </si>
  <si>
    <t>Зовнішні запозичення</t>
  </si>
  <si>
    <t xml:space="preserve">     (код бюджету  0457860700)</t>
  </si>
  <si>
    <t>грн.</t>
  </si>
  <si>
    <t>ДОХОДИ</t>
  </si>
  <si>
    <t xml:space="preserve">Рентна плата за спеціальне використання лісових ресурсів (крім рентної плати за спеціальне використання лісових ресурсів в частині деревини, заготовленої в порядку рубок головного користування) </t>
  </si>
  <si>
    <t>Податок на нерухоме майно, відмінне від земельної ділянки, сплачений юридичними особами, які є власниками об`єктів житлової нерухомості</t>
  </si>
  <si>
    <t>Податок на нерухоме майно, відмінне від земельної ділянки, сплачений фізичними особами, які є власниками об`єктів житлової нерухомості</t>
  </si>
  <si>
    <t>Податок на нерухоме майно, відмінне від земельної ділянки, сплачений фізичними особами, які є власниками об`єктів нежитлової нерухомості</t>
  </si>
  <si>
    <t>Податок на нерухоме майно, відмінне від земельної ділянки, сплачений юридичними особами, які є власниками об`єктів нежитлової нерухомості</t>
  </si>
  <si>
    <t>Єдиний податок</t>
  </si>
  <si>
    <t>НЕПОДАТКОВІ  НАДХОДЖЕННЯ</t>
  </si>
  <si>
    <t>Адміністративні штрафи та інші санкції</t>
  </si>
  <si>
    <t>Інші надходження</t>
  </si>
  <si>
    <t>Власні надходження бюджетних установ</t>
  </si>
  <si>
    <t>Надходження від плати за послуги, що надаються бюджетними установами згідно із законодавством </t>
  </si>
  <si>
    <t>Інші джерела власних надходжень бюджетних установ</t>
  </si>
  <si>
    <t>ОФІЦІЙНІ ТРАНСФЕРТИ</t>
  </si>
  <si>
    <t>Субвенції з місцевих бюджетів іншим місцевим бюджетам</t>
  </si>
  <si>
    <t>ВИДАТКИ</t>
  </si>
  <si>
    <t>Соціальний захист та соціальне забезпечення</t>
  </si>
  <si>
    <t>Фізична культура і спорт</t>
  </si>
  <si>
    <t>Житлово - комунальне господарство</t>
  </si>
  <si>
    <t>Резервний фонд місцевого бюджету</t>
  </si>
  <si>
    <t>УСЬОГО ВИДАТКІВ</t>
  </si>
  <si>
    <t>Дотації,  з місцевих бюджетів іншим місцевим бюджетам</t>
  </si>
  <si>
    <t>УСЬОГО ДОХОДІВ</t>
  </si>
  <si>
    <t>Будівництво установ та закладів соціальної сфери</t>
  </si>
  <si>
    <t>Єдиний податок сплачений до 1 січня 2011 року</t>
  </si>
  <si>
    <t xml:space="preserve">ПОДАТКОВІ НАДХОДЖЕННЯ                                                                                                     </t>
  </si>
  <si>
    <t>Єдиний податок з юридичних осіб*</t>
  </si>
  <si>
    <t>Єдиний податок з фізичних осіб*</t>
  </si>
  <si>
    <t>Податок на майно*</t>
  </si>
  <si>
    <t xml:space="preserve">про виконання бюджету Довгинцівського району у місті Кривий Ріг станом на 01.02.2025 </t>
  </si>
  <si>
    <t>Уточнений річний план станом на 01.02.2025 (з урахуванням довідок по власним надходженням бюджетних установ)</t>
  </si>
  <si>
    <t>Виконано за січень 2024</t>
  </si>
  <si>
    <t>Динаміка виконання показників за 2025 рік у порівнянні з аналогічним періодом 2024 року</t>
  </si>
  <si>
    <t>* надходження 2024 приведені у співставні умови 2025</t>
  </si>
  <si>
    <t xml:space="preserve">Уточнений план загального фонду на січень 2025 
</t>
  </si>
  <si>
    <t>Виконано за січень 2025</t>
  </si>
  <si>
    <t>Штрафні санкції, що застосовуються відповідно до Закону України "Про державне регулювання виробництва і обігу спирту етилового, спиртових дистилятів, біоетанолу, алкогольних напоїв, тютюнових виробів, тютюнової сировини, рідин, що використовуються в електронних сигаретах, та пального"</t>
  </si>
  <si>
    <t xml:space="preserve">про виконання бюджету Довгинцівського району у місті Кривий Ріг станом на 01.03.2025 </t>
  </si>
  <si>
    <t>Уточнений річний план станом на 01.03.2025 (з урахуванням довідок по власним надходженням бюджетних установ)</t>
  </si>
  <si>
    <t xml:space="preserve">Уточнений план загального фонду на січень-лютий 2025 
</t>
  </si>
  <si>
    <t>Виконано за січень-лютий 2025</t>
  </si>
  <si>
    <t>Виконано за січень-лютий 2024</t>
  </si>
  <si>
    <t xml:space="preserve">про виконання бюджету Довгинцівського району у місті Кривий Ріг станом на 01.04.2025 </t>
  </si>
  <si>
    <t xml:space="preserve">Уточнений план загального фонду на січень-березень 2025 
</t>
  </si>
  <si>
    <t>Виконано за січень-березень 2025</t>
  </si>
  <si>
    <t>Виконано за січень-березень 2024</t>
  </si>
  <si>
    <t>Уточнений річний план станом на 01.04.2025 (з урахуванням довідок по власним надходженням бюджетних установ)</t>
  </si>
  <si>
    <t xml:space="preserve">про виконання бюджету Довгинцівського району у місті Кривий Ріг станом на 01.05.2025 </t>
  </si>
  <si>
    <t xml:space="preserve">Уточнений план загального фонду на січень-квітень 2025 
</t>
  </si>
  <si>
    <t>Виконано за січень-квітень 2024</t>
  </si>
  <si>
    <t>Виконано за січень-квітень 2025</t>
  </si>
  <si>
    <t>Уточнений річний план станом на 01.05.2025 (з урахуванням довідок по власним надходженням бюджетних установ)</t>
  </si>
  <si>
    <t xml:space="preserve">про виконання бюджету Довгинцівського району у місті Кривий Ріг станом на 01.06.2025 </t>
  </si>
  <si>
    <t>Уточнений річний план станом на 01.06.2025 (з урахуванням довідок по власним надходженням бюджетних установ)</t>
  </si>
  <si>
    <t xml:space="preserve">Уточнений план загального фонду на січень-травень 2025 
</t>
  </si>
  <si>
    <t>Виконано за січень-травень 2025</t>
  </si>
  <si>
    <t>Виконано за січень-травень 2024</t>
  </si>
  <si>
    <t xml:space="preserve">про виконання бюджету Довгинцівського району у місті Кривий Ріг станом на 01.07.2025 </t>
  </si>
  <si>
    <t>Уточнений річний план станом на 01.07.2025 (з урахуванням довідок по власним надходженням бюджетних установ)</t>
  </si>
  <si>
    <t xml:space="preserve">Уточнений план загального фонду на січень-червень 2025 
</t>
  </si>
  <si>
    <t>Виконано за січень-червень 2025</t>
  </si>
  <si>
    <t>Виконано за січень-червень 2024</t>
  </si>
  <si>
    <t>Уточнений річний план станом на 01.08.2025 (з урахуванням довідок по власним надходженням бюджетних установ)</t>
  </si>
  <si>
    <t xml:space="preserve">Уточнений план загального фонду на січень-липень 2025 
</t>
  </si>
  <si>
    <t>Виконано за січень-липень 2025</t>
  </si>
  <si>
    <t>Виконано за січень-липень 2024</t>
  </si>
  <si>
    <t xml:space="preserve">про виконання бюджету Довгинцівського району у місті Кривий Ріг станом на 01.08.2025 </t>
  </si>
  <si>
    <t>Уточнений річний план станом на 01.09.2025 (з урахуванням довідок по власним надходженням бюджетних установ)</t>
  </si>
  <si>
    <t xml:space="preserve">Уточнений план загального фонду на січень-серпень 2025 
</t>
  </si>
  <si>
    <t>Виконано за січень-серпень 2024</t>
  </si>
  <si>
    <t>Виконано за січень-серпень 2025</t>
  </si>
  <si>
    <t xml:space="preserve">про виконання бюджету Довгинцівського району у місті Кривий Ріг станом на 01.09.2025 </t>
  </si>
  <si>
    <t xml:space="preserve">про виконання бюджету Довгинцівського району у місті Кривий Ріг станом на 01.10.2025 </t>
  </si>
  <si>
    <t>Уточнений річний план станом на 01.10.2025 (з урахуванням довідок по власним надходженням бюджетних установ)</t>
  </si>
  <si>
    <t xml:space="preserve">Уточнений план загального фонду на січень-вересень 2025 
</t>
  </si>
  <si>
    <t>Виконано за січень-вересень 2024</t>
  </si>
  <si>
    <t>Виконано за січень-вересень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</si>
</sst>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31" x14ac:knownFonts="1">
    <font>
      <sz val="10"/>
      <name val="Arial Cyr"/>
      <family val="2"/>
      <charset val="204"/>
    </font>
    <font>
      <sz val="10"/>
      <name val="Arial"/>
      <family val="2"/>
      <charset val="204"/>
    </font>
    <font>
      <i/>
      <sz val="24"/>
      <color indexed="63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i/>
      <sz val="32"/>
      <name val="Times New Roman"/>
      <family val="1"/>
      <charset val="204"/>
    </font>
    <font>
      <sz val="14"/>
      <name val="Times New Roman"/>
      <family val="1"/>
      <charset val="204"/>
    </font>
    <font>
      <i/>
      <sz val="14"/>
      <name val="Times New Roman"/>
      <family val="1"/>
      <charset val="204"/>
    </font>
    <font>
      <i/>
      <sz val="24"/>
      <name val="Times New Roman"/>
      <family val="1"/>
      <charset val="204"/>
    </font>
    <font>
      <i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sz val="18"/>
      <color indexed="63"/>
      <name val="Times New Roman"/>
      <family val="1"/>
      <charset val="204"/>
    </font>
    <font>
      <i/>
      <sz val="18"/>
      <name val="Times New Roman"/>
      <family val="1"/>
      <charset val="204"/>
    </font>
    <font>
      <b/>
      <sz val="17"/>
      <name val="Times New Roman"/>
      <family val="1"/>
      <charset val="204"/>
    </font>
    <font>
      <i/>
      <sz val="17"/>
      <name val="Times New Roman"/>
      <family val="1"/>
      <charset val="204"/>
    </font>
    <font>
      <sz val="17"/>
      <name val="Times New Roman"/>
      <family val="1"/>
      <charset val="204"/>
    </font>
    <font>
      <b/>
      <i/>
      <sz val="17"/>
      <name val="Times New Roman"/>
      <family val="1"/>
      <charset val="204"/>
    </font>
    <font>
      <b/>
      <i/>
      <sz val="17"/>
      <color indexed="63"/>
      <name val="Times New Roman"/>
      <family val="1"/>
      <charset val="204"/>
    </font>
    <font>
      <b/>
      <i/>
      <sz val="15"/>
      <name val="Times New Roman"/>
      <family val="1"/>
      <charset val="204"/>
    </font>
    <font>
      <b/>
      <i/>
      <sz val="15"/>
      <color indexed="63"/>
      <name val="Times New Roman"/>
      <family val="1"/>
      <charset val="204"/>
    </font>
    <font>
      <sz val="16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8"/>
      <color theme="1"/>
      <name val="Times New Roman"/>
      <family val="1"/>
      <charset val="204"/>
    </font>
    <font>
      <sz val="10"/>
      <color indexed="63"/>
      <name val="Times New Roman"/>
      <family val="1"/>
      <charset val="204"/>
    </font>
    <font>
      <b/>
      <sz val="10"/>
      <color indexed="63"/>
      <name val="Times New Roman"/>
      <family val="1"/>
      <charset val="204"/>
    </font>
    <font>
      <i/>
      <sz val="16"/>
      <name val="Times New Roman"/>
      <family val="1"/>
      <charset val="204"/>
    </font>
    <font>
      <sz val="18"/>
      <color rgb="FFFF0000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sz val="16"/>
      <color theme="0"/>
      <name val="Arial Cyr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2" fillId="0" borderId="0"/>
    <xf numFmtId="0" fontId="1" fillId="0" borderId="0"/>
  </cellStyleXfs>
  <cellXfs count="78">
    <xf numFmtId="0" fontId="0" fillId="0" borderId="0" xfId="0"/>
    <xf numFmtId="0" fontId="8" fillId="0" borderId="0" xfId="0" applyFont="1" applyAlignment="1">
      <alignment horizontal="left" vertical="center" wrapText="1"/>
    </xf>
    <xf numFmtId="0" fontId="3" fillId="4" borderId="0" xfId="0" applyFont="1" applyFill="1"/>
    <xf numFmtId="0" fontId="4" fillId="4" borderId="0" xfId="0" applyFont="1" applyFill="1"/>
    <xf numFmtId="0" fontId="7" fillId="0" borderId="0" xfId="0" applyFont="1"/>
    <xf numFmtId="0" fontId="2" fillId="4" borderId="0" xfId="0" applyFont="1" applyFill="1" applyAlignment="1">
      <alignment horizontal="left" vertical="center" wrapText="1"/>
    </xf>
    <xf numFmtId="0" fontId="8" fillId="4" borderId="0" xfId="0" applyFont="1" applyFill="1" applyAlignment="1">
      <alignment horizontal="left" vertical="center" wrapText="1"/>
    </xf>
    <xf numFmtId="0" fontId="9" fillId="3" borderId="0" xfId="0" applyFont="1" applyFill="1"/>
    <xf numFmtId="164" fontId="11" fillId="4" borderId="1" xfId="0" applyNumberFormat="1" applyFont="1" applyFill="1" applyBorder="1" applyAlignment="1">
      <alignment horizontal="center" vertical="center"/>
    </xf>
    <xf numFmtId="4" fontId="11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4" fillId="0" borderId="1" xfId="0" applyFont="1" applyBorder="1" applyAlignment="1">
      <alignment vertical="center"/>
    </xf>
    <xf numFmtId="0" fontId="19" fillId="0" borderId="1" xfId="0" applyFont="1" applyBorder="1" applyAlignment="1">
      <alignment horizontal="center" vertical="center" wrapText="1"/>
    </xf>
    <xf numFmtId="0" fontId="20" fillId="3" borderId="1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7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 wrapText="1"/>
    </xf>
    <xf numFmtId="0" fontId="6" fillId="0" borderId="0" xfId="0" applyFont="1"/>
    <xf numFmtId="0" fontId="4" fillId="0" borderId="0" xfId="0" applyFont="1"/>
    <xf numFmtId="0" fontId="24" fillId="3" borderId="0" xfId="0" applyFont="1" applyFill="1"/>
    <xf numFmtId="0" fontId="21" fillId="0" borderId="0" xfId="0" applyFont="1" applyAlignment="1">
      <alignment vertical="center" wrapText="1"/>
    </xf>
    <xf numFmtId="0" fontId="21" fillId="0" borderId="0" xfId="0" applyFont="1"/>
    <xf numFmtId="0" fontId="3" fillId="0" borderId="0" xfId="0" applyFont="1"/>
    <xf numFmtId="0" fontId="25" fillId="3" borderId="0" xfId="0" applyFont="1" applyFill="1"/>
    <xf numFmtId="0" fontId="3" fillId="3" borderId="0" xfId="0" applyFont="1" applyFill="1"/>
    <xf numFmtId="0" fontId="24" fillId="4" borderId="0" xfId="0" applyFont="1" applyFill="1"/>
    <xf numFmtId="0" fontId="7" fillId="3" borderId="0" xfId="0" applyFont="1" applyFill="1" applyAlignment="1">
      <alignment horizontal="center"/>
    </xf>
    <xf numFmtId="0" fontId="26" fillId="3" borderId="0" xfId="0" applyFont="1" applyFill="1" applyAlignment="1">
      <alignment horizontal="center"/>
    </xf>
    <xf numFmtId="0" fontId="4" fillId="3" borderId="0" xfId="0" applyFont="1" applyFill="1"/>
    <xf numFmtId="0" fontId="11" fillId="0" borderId="0" xfId="0" applyFont="1"/>
    <xf numFmtId="0" fontId="12" fillId="3" borderId="0" xfId="0" applyFont="1" applyFill="1"/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justify" vertical="center" wrapText="1"/>
    </xf>
    <xf numFmtId="0" fontId="11" fillId="0" borderId="1" xfId="2" applyFont="1" applyBorder="1" applyAlignment="1">
      <alignment horizontal="center" vertical="center"/>
    </xf>
    <xf numFmtId="0" fontId="11" fillId="0" borderId="1" xfId="2" applyFont="1" applyBorder="1" applyAlignment="1">
      <alignment horizontal="left" vertical="center"/>
    </xf>
    <xf numFmtId="0" fontId="11" fillId="0" borderId="1" xfId="2" applyFont="1" applyBorder="1" applyAlignment="1">
      <alignment horizontal="justify" vertical="center" wrapText="1"/>
    </xf>
    <xf numFmtId="0" fontId="11" fillId="0" borderId="1" xfId="0" applyFont="1" applyBorder="1" applyAlignment="1">
      <alignment horizontal="left" vertical="center" wrapText="1"/>
    </xf>
    <xf numFmtId="49" fontId="11" fillId="0" borderId="1" xfId="0" applyNumberFormat="1" applyFont="1" applyBorder="1" applyAlignment="1">
      <alignment horizontal="justify" vertical="center" wrapText="1"/>
    </xf>
    <xf numFmtId="0" fontId="11" fillId="0" borderId="1" xfId="0" applyFont="1" applyBorder="1" applyAlignment="1">
      <alignment vertical="center"/>
    </xf>
    <xf numFmtId="0" fontId="11" fillId="4" borderId="0" xfId="0" applyFont="1" applyFill="1"/>
    <xf numFmtId="0" fontId="11" fillId="3" borderId="0" xfId="0" applyFont="1" applyFill="1"/>
    <xf numFmtId="0" fontId="27" fillId="4" borderId="0" xfId="0" applyFont="1" applyFill="1"/>
    <xf numFmtId="0" fontId="12" fillId="4" borderId="0" xfId="0" applyFont="1" applyFill="1"/>
    <xf numFmtId="164" fontId="27" fillId="3" borderId="1" xfId="0" applyNumberFormat="1" applyFont="1" applyFill="1" applyBorder="1" applyAlignment="1">
      <alignment horizontal="center" vertical="center"/>
    </xf>
    <xf numFmtId="164" fontId="27" fillId="0" borderId="1" xfId="0" applyNumberFormat="1" applyFont="1" applyBorder="1" applyAlignment="1">
      <alignment horizontal="center" vertical="center"/>
    </xf>
    <xf numFmtId="4" fontId="23" fillId="0" borderId="1" xfId="0" applyNumberFormat="1" applyFont="1" applyBorder="1" applyAlignment="1">
      <alignment horizontal="center" vertical="center"/>
    </xf>
    <xf numFmtId="4" fontId="11" fillId="4" borderId="1" xfId="0" applyNumberFormat="1" applyFont="1" applyFill="1" applyBorder="1" applyAlignment="1">
      <alignment horizontal="center" vertical="center"/>
    </xf>
    <xf numFmtId="4" fontId="11" fillId="3" borderId="1" xfId="0" applyNumberFormat="1" applyFont="1" applyFill="1" applyBorder="1" applyAlignment="1">
      <alignment horizontal="center" vertical="center"/>
    </xf>
    <xf numFmtId="4" fontId="13" fillId="4" borderId="1" xfId="0" applyNumberFormat="1" applyFont="1" applyFill="1" applyBorder="1" applyAlignment="1">
      <alignment horizontal="center" vertical="center"/>
    </xf>
    <xf numFmtId="4" fontId="13" fillId="3" borderId="1" xfId="0" applyNumberFormat="1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vertical="center" wrapText="1"/>
    </xf>
    <xf numFmtId="4" fontId="23" fillId="5" borderId="1" xfId="0" applyNumberFormat="1" applyFont="1" applyFill="1" applyBorder="1" applyAlignment="1">
      <alignment horizontal="center" vertical="center"/>
    </xf>
    <xf numFmtId="4" fontId="11" fillId="5" borderId="1" xfId="0" applyNumberFormat="1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justify" vertical="center" wrapText="1"/>
    </xf>
    <xf numFmtId="0" fontId="28" fillId="0" borderId="0" xfId="0" applyFont="1"/>
    <xf numFmtId="0" fontId="29" fillId="0" borderId="0" xfId="0" applyFont="1"/>
    <xf numFmtId="0" fontId="29" fillId="2" borderId="0" xfId="0" applyFont="1" applyFill="1"/>
    <xf numFmtId="0" fontId="30" fillId="2" borderId="0" xfId="0" applyFont="1" applyFill="1"/>
    <xf numFmtId="4" fontId="10" fillId="3" borderId="1" xfId="0" applyNumberFormat="1" applyFont="1" applyFill="1" applyBorder="1" applyAlignment="1">
      <alignment horizontal="center" vertical="center"/>
    </xf>
    <xf numFmtId="4" fontId="10" fillId="4" borderId="1" xfId="0" applyNumberFormat="1" applyFont="1" applyFill="1" applyBorder="1" applyAlignment="1">
      <alignment horizontal="center" vertical="center"/>
    </xf>
    <xf numFmtId="4" fontId="10" fillId="0" borderId="1" xfId="0" applyNumberFormat="1" applyFont="1" applyBorder="1" applyAlignment="1">
      <alignment horizontal="center" vertical="center"/>
    </xf>
    <xf numFmtId="4" fontId="13" fillId="0" borderId="1" xfId="0" applyNumberFormat="1" applyFont="1" applyBorder="1" applyAlignment="1">
      <alignment horizontal="center" vertical="center"/>
    </xf>
    <xf numFmtId="4" fontId="23" fillId="4" borderId="1" xfId="0" applyNumberFormat="1" applyFont="1" applyFill="1" applyBorder="1" applyAlignment="1">
      <alignment horizontal="center" vertical="center"/>
    </xf>
    <xf numFmtId="4" fontId="3" fillId="0" borderId="0" xfId="0" applyNumberFormat="1" applyFont="1"/>
    <xf numFmtId="0" fontId="5" fillId="0" borderId="0" xfId="0" applyFont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top" wrapText="1"/>
    </xf>
    <xf numFmtId="0" fontId="17" fillId="4" borderId="1" xfId="0" applyFont="1" applyFill="1" applyBorder="1" applyAlignment="1">
      <alignment horizontal="center" vertical="center" wrapText="1"/>
    </xf>
    <xf numFmtId="2" fontId="17" fillId="4" borderId="1" xfId="0" applyNumberFormat="1" applyFont="1" applyFill="1" applyBorder="1" applyAlignment="1">
      <alignment horizontal="center" vertical="top" wrapText="1"/>
    </xf>
    <xf numFmtId="0" fontId="18" fillId="4" borderId="1" xfId="0" applyFont="1" applyFill="1" applyBorder="1" applyAlignment="1">
      <alignment horizontal="center" vertical="top" wrapText="1"/>
    </xf>
    <xf numFmtId="0" fontId="18" fillId="4" borderId="1" xfId="0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top" wrapText="1"/>
    </xf>
    <xf numFmtId="0" fontId="17" fillId="3" borderId="1" xfId="0" applyFont="1" applyFill="1" applyBorder="1" applyAlignment="1">
      <alignment horizontal="center" vertical="top" wrapText="1"/>
    </xf>
    <xf numFmtId="0" fontId="17" fillId="0" borderId="1" xfId="0" applyFont="1" applyBorder="1" applyAlignment="1">
      <alignment horizontal="center" vertical="top" wrapText="1"/>
    </xf>
  </cellXfs>
  <cellStyles count="3">
    <cellStyle name="Звичайний" xfId="0" builtinId="0"/>
    <cellStyle name="Обычный 2" xfId="1" xr:uid="{00000000-0005-0000-0000-000001000000}"/>
    <cellStyle name="Обычный_Лист1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33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1C1C1C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70"/>
  <sheetViews>
    <sheetView topLeftCell="C25" zoomScale="40" zoomScaleNormal="40" workbookViewId="0">
      <selection activeCell="J22" sqref="J22"/>
    </sheetView>
  </sheetViews>
  <sheetFormatPr defaultColWidth="8.85546875" defaultRowHeight="20.25" x14ac:dyDescent="0.3"/>
  <cols>
    <col min="1" max="1" width="12.140625" style="20" hidden="1" customWidth="1"/>
    <col min="2" max="2" width="0.28515625" style="20" hidden="1" customWidth="1"/>
    <col min="3" max="3" width="110.7109375" style="21" customWidth="1"/>
    <col min="4" max="4" width="26" style="22" customWidth="1"/>
    <col min="5" max="5" width="24.5703125" style="21" customWidth="1"/>
    <col min="6" max="6" width="23.42578125" style="31" customWidth="1"/>
    <col min="7" max="7" width="23.140625" style="31" customWidth="1"/>
    <col min="8" max="8" width="25.85546875" style="3" customWidth="1"/>
    <col min="9" max="9" width="26" style="28" customWidth="1"/>
    <col min="10" max="10" width="25.5703125" style="21" customWidth="1"/>
    <col min="11" max="11" width="23.85546875" style="31" customWidth="1"/>
    <col min="12" max="12" width="23.140625" style="31" customWidth="1"/>
    <col min="13" max="13" width="26.140625" style="24" customWidth="1"/>
    <col min="14" max="14" width="25.7109375" style="24" customWidth="1"/>
    <col min="15" max="15" width="21.5703125" style="21" customWidth="1"/>
    <col min="16" max="16" width="21.140625" style="21" customWidth="1"/>
    <col min="17" max="17" width="23" style="21" customWidth="1"/>
    <col min="18" max="18" width="27.42578125" style="21" customWidth="1"/>
    <col min="19" max="19" width="23.28515625" style="21" customWidth="1"/>
    <col min="20" max="20" width="26.42578125" style="21" customWidth="1"/>
    <col min="21" max="16384" width="8.85546875" style="21"/>
  </cols>
  <sheetData>
    <row r="1" spans="3:20" ht="15" customHeight="1" x14ac:dyDescent="0.3">
      <c r="E1" s="4"/>
      <c r="F1" s="7"/>
      <c r="G1" s="6"/>
      <c r="H1" s="6"/>
      <c r="I1" s="5"/>
      <c r="J1" s="1"/>
      <c r="K1" s="6"/>
      <c r="L1" s="6"/>
      <c r="M1" s="23"/>
    </row>
    <row r="2" spans="3:20" ht="43.5" customHeight="1" x14ac:dyDescent="0.3">
      <c r="C2" s="68" t="s">
        <v>13</v>
      </c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</row>
    <row r="3" spans="3:20" ht="51.75" customHeight="1" x14ac:dyDescent="0.3">
      <c r="C3" s="68" t="s">
        <v>59</v>
      </c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</row>
    <row r="4" spans="3:20" ht="46.5" customHeight="1" x14ac:dyDescent="0.3">
      <c r="C4" s="68" t="s">
        <v>28</v>
      </c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</row>
    <row r="5" spans="3:20" ht="36" customHeight="1" x14ac:dyDescent="0.3">
      <c r="C5" s="25" t="s">
        <v>0</v>
      </c>
      <c r="D5" s="26"/>
      <c r="E5" s="25"/>
      <c r="F5" s="27"/>
      <c r="G5" s="27"/>
      <c r="H5" s="2"/>
      <c r="K5" s="29"/>
      <c r="L5" s="29"/>
      <c r="M5" s="29"/>
      <c r="N5" s="29"/>
      <c r="O5" s="29"/>
      <c r="P5" s="29"/>
      <c r="Q5" s="29"/>
      <c r="R5" s="29"/>
      <c r="S5" s="29"/>
      <c r="T5" s="30" t="s">
        <v>29</v>
      </c>
    </row>
    <row r="6" spans="3:20" ht="32.450000000000003" customHeight="1" x14ac:dyDescent="0.3">
      <c r="C6" s="69" t="s">
        <v>1</v>
      </c>
      <c r="D6" s="70" t="s">
        <v>60</v>
      </c>
      <c r="E6" s="71" t="s">
        <v>2</v>
      </c>
      <c r="F6" s="71"/>
      <c r="G6" s="71"/>
      <c r="H6" s="72" t="s">
        <v>64</v>
      </c>
      <c r="I6" s="73" t="s">
        <v>65</v>
      </c>
      <c r="J6" s="69" t="s">
        <v>2</v>
      </c>
      <c r="K6" s="69"/>
      <c r="L6" s="69"/>
      <c r="M6" s="73" t="s">
        <v>61</v>
      </c>
      <c r="N6" s="69" t="s">
        <v>2</v>
      </c>
      <c r="O6" s="69"/>
      <c r="P6" s="69"/>
      <c r="Q6" s="74" t="s">
        <v>62</v>
      </c>
      <c r="R6" s="69" t="s">
        <v>2</v>
      </c>
      <c r="S6" s="69"/>
      <c r="T6" s="69"/>
    </row>
    <row r="7" spans="3:20" ht="12.75" customHeight="1" x14ac:dyDescent="0.3">
      <c r="C7" s="69"/>
      <c r="D7" s="70" t="s">
        <v>3</v>
      </c>
      <c r="E7" s="75" t="s">
        <v>4</v>
      </c>
      <c r="F7" s="75" t="s">
        <v>5</v>
      </c>
      <c r="G7" s="76" t="s">
        <v>11</v>
      </c>
      <c r="H7" s="72"/>
      <c r="I7" s="73" t="s">
        <v>6</v>
      </c>
      <c r="J7" s="77" t="s">
        <v>4</v>
      </c>
      <c r="K7" s="75" t="s">
        <v>5</v>
      </c>
      <c r="L7" s="76" t="s">
        <v>11</v>
      </c>
      <c r="M7" s="73" t="s">
        <v>6</v>
      </c>
      <c r="N7" s="77" t="s">
        <v>4</v>
      </c>
      <c r="O7" s="75" t="s">
        <v>5</v>
      </c>
      <c r="P7" s="76" t="s">
        <v>11</v>
      </c>
      <c r="Q7" s="74" t="s">
        <v>6</v>
      </c>
      <c r="R7" s="77" t="s">
        <v>4</v>
      </c>
      <c r="S7" s="75" t="s">
        <v>5</v>
      </c>
      <c r="T7" s="76" t="s">
        <v>11</v>
      </c>
    </row>
    <row r="8" spans="3:20" ht="12.75" customHeight="1" x14ac:dyDescent="0.3">
      <c r="C8" s="69"/>
      <c r="D8" s="70"/>
      <c r="E8" s="75"/>
      <c r="F8" s="75"/>
      <c r="G8" s="76"/>
      <c r="H8" s="72"/>
      <c r="I8" s="73" t="s">
        <v>7</v>
      </c>
      <c r="J8" s="77"/>
      <c r="K8" s="75"/>
      <c r="L8" s="76"/>
      <c r="M8" s="73" t="s">
        <v>7</v>
      </c>
      <c r="N8" s="77"/>
      <c r="O8" s="75"/>
      <c r="P8" s="76"/>
      <c r="Q8" s="74" t="s">
        <v>7</v>
      </c>
      <c r="R8" s="77"/>
      <c r="S8" s="75"/>
      <c r="T8" s="76"/>
    </row>
    <row r="9" spans="3:20" ht="72.599999999999994" customHeight="1" x14ac:dyDescent="0.3">
      <c r="C9" s="69"/>
      <c r="D9" s="70"/>
      <c r="E9" s="75"/>
      <c r="F9" s="75"/>
      <c r="G9" s="76"/>
      <c r="H9" s="72"/>
      <c r="I9" s="73"/>
      <c r="J9" s="77"/>
      <c r="K9" s="75"/>
      <c r="L9" s="76"/>
      <c r="M9" s="73"/>
      <c r="N9" s="77"/>
      <c r="O9" s="75"/>
      <c r="P9" s="76"/>
      <c r="Q9" s="74"/>
      <c r="R9" s="77"/>
      <c r="S9" s="75"/>
      <c r="T9" s="76"/>
    </row>
    <row r="10" spans="3:20" ht="107.25" customHeight="1" x14ac:dyDescent="0.3">
      <c r="C10" s="69"/>
      <c r="D10" s="70"/>
      <c r="E10" s="75"/>
      <c r="F10" s="75"/>
      <c r="G10" s="76"/>
      <c r="H10" s="72"/>
      <c r="I10" s="73"/>
      <c r="J10" s="77"/>
      <c r="K10" s="75"/>
      <c r="L10" s="76"/>
      <c r="M10" s="73"/>
      <c r="N10" s="77"/>
      <c r="O10" s="75"/>
      <c r="P10" s="76"/>
      <c r="Q10" s="74"/>
      <c r="R10" s="77"/>
      <c r="S10" s="75"/>
      <c r="T10" s="76"/>
    </row>
    <row r="11" spans="3:20" ht="24.75" customHeight="1" x14ac:dyDescent="0.3">
      <c r="C11" s="13">
        <v>1</v>
      </c>
      <c r="D11" s="14">
        <v>2</v>
      </c>
      <c r="E11" s="13">
        <v>3</v>
      </c>
      <c r="F11" s="15">
        <v>4</v>
      </c>
      <c r="G11" s="15">
        <v>5</v>
      </c>
      <c r="H11" s="15">
        <v>6</v>
      </c>
      <c r="I11" s="13">
        <v>7</v>
      </c>
      <c r="J11" s="13">
        <v>8</v>
      </c>
      <c r="K11" s="15">
        <v>9</v>
      </c>
      <c r="L11" s="15">
        <v>10</v>
      </c>
      <c r="M11" s="19">
        <v>11</v>
      </c>
      <c r="N11" s="13">
        <v>12</v>
      </c>
      <c r="O11" s="15">
        <v>13</v>
      </c>
      <c r="P11" s="15">
        <v>14</v>
      </c>
      <c r="Q11" s="16" t="s">
        <v>15</v>
      </c>
      <c r="R11" s="13" t="s">
        <v>14</v>
      </c>
      <c r="S11" s="15" t="s">
        <v>16</v>
      </c>
      <c r="T11" s="15" t="s">
        <v>17</v>
      </c>
    </row>
    <row r="12" spans="3:20" s="43" customFormat="1" ht="28.15" customHeight="1" x14ac:dyDescent="0.35">
      <c r="C12" s="34" t="s">
        <v>30</v>
      </c>
      <c r="D12" s="47"/>
      <c r="E12" s="8"/>
      <c r="F12" s="8"/>
      <c r="G12" s="8"/>
      <c r="H12" s="8"/>
      <c r="I12" s="48"/>
      <c r="J12" s="8"/>
      <c r="K12" s="8"/>
      <c r="L12" s="8"/>
      <c r="M12" s="48"/>
      <c r="N12" s="8"/>
      <c r="O12" s="8"/>
      <c r="P12" s="8"/>
      <c r="Q12" s="47"/>
      <c r="R12" s="8"/>
      <c r="S12" s="8"/>
      <c r="T12" s="8"/>
    </row>
    <row r="13" spans="3:20" s="43" customFormat="1" ht="38.450000000000003" customHeight="1" x14ac:dyDescent="0.35">
      <c r="C13" s="35" t="s">
        <v>55</v>
      </c>
      <c r="D13" s="49">
        <f t="shared" ref="D13:D14" si="0">E13+F13</f>
        <v>45663100</v>
      </c>
      <c r="E13" s="9">
        <f>E14+E15+E20</f>
        <v>45663100</v>
      </c>
      <c r="F13" s="9">
        <f t="shared" ref="F13:H13" si="1">F14+F15+F20</f>
        <v>0</v>
      </c>
      <c r="G13" s="9">
        <f t="shared" si="1"/>
        <v>0</v>
      </c>
      <c r="H13" s="9">
        <f t="shared" si="1"/>
        <v>5397500</v>
      </c>
      <c r="I13" s="49">
        <f t="shared" ref="I13:I14" si="2">J13+K13</f>
        <v>5626448.3699999992</v>
      </c>
      <c r="J13" s="9">
        <f>J14+J15+J20</f>
        <v>5626448.3699999992</v>
      </c>
      <c r="K13" s="9">
        <f t="shared" ref="K13:L13" si="3">K14+K15+K20</f>
        <v>0</v>
      </c>
      <c r="L13" s="9">
        <f t="shared" si="3"/>
        <v>0</v>
      </c>
      <c r="M13" s="49">
        <f t="shared" ref="M13:M14" si="4">N13+O13</f>
        <v>5013539.5699999994</v>
      </c>
      <c r="N13" s="9">
        <f>N14+N15+N20</f>
        <v>5013539.5699999994</v>
      </c>
      <c r="O13" s="9">
        <f t="shared" ref="O13:P13" si="5">O14+O15+O20</f>
        <v>0</v>
      </c>
      <c r="P13" s="9">
        <f t="shared" si="5"/>
        <v>0</v>
      </c>
      <c r="Q13" s="9">
        <f>I13-M13</f>
        <v>612908.79999999981</v>
      </c>
      <c r="R13" s="9">
        <f>J13-N13</f>
        <v>612908.79999999981</v>
      </c>
      <c r="S13" s="9">
        <f>K13-O13</f>
        <v>0</v>
      </c>
      <c r="T13" s="9">
        <f>L13-P13</f>
        <v>0</v>
      </c>
    </row>
    <row r="14" spans="3:20" s="43" customFormat="1" ht="94.9" customHeight="1" x14ac:dyDescent="0.35">
      <c r="C14" s="36" t="s">
        <v>31</v>
      </c>
      <c r="D14" s="49">
        <f t="shared" si="0"/>
        <v>100</v>
      </c>
      <c r="E14" s="9">
        <v>100</v>
      </c>
      <c r="F14" s="9">
        <v>0</v>
      </c>
      <c r="G14" s="9">
        <v>0</v>
      </c>
      <c r="H14" s="9">
        <v>0</v>
      </c>
      <c r="I14" s="49">
        <f t="shared" si="2"/>
        <v>0</v>
      </c>
      <c r="J14" s="9">
        <v>0</v>
      </c>
      <c r="K14" s="9">
        <v>0</v>
      </c>
      <c r="L14" s="9">
        <v>0</v>
      </c>
      <c r="M14" s="49">
        <f t="shared" si="4"/>
        <v>0</v>
      </c>
      <c r="N14" s="9">
        <v>0</v>
      </c>
      <c r="O14" s="9">
        <v>0</v>
      </c>
      <c r="P14" s="9">
        <v>0</v>
      </c>
      <c r="Q14" s="9">
        <f t="shared" ref="Q14:T45" si="6">I14-M14</f>
        <v>0</v>
      </c>
      <c r="R14" s="9">
        <f t="shared" si="6"/>
        <v>0</v>
      </c>
      <c r="S14" s="9">
        <f t="shared" si="6"/>
        <v>0</v>
      </c>
      <c r="T14" s="9">
        <f t="shared" si="6"/>
        <v>0</v>
      </c>
    </row>
    <row r="15" spans="3:20" s="43" customFormat="1" ht="28.15" customHeight="1" x14ac:dyDescent="0.35">
      <c r="C15" s="36" t="s">
        <v>58</v>
      </c>
      <c r="D15" s="49">
        <f>E15+F15</f>
        <v>19045000</v>
      </c>
      <c r="E15" s="9">
        <f>E16+E17+E18+E19</f>
        <v>19045000</v>
      </c>
      <c r="F15" s="9">
        <f t="shared" ref="F15:H15" si="7">F16+F17+F18+F19</f>
        <v>0</v>
      </c>
      <c r="G15" s="9">
        <f t="shared" si="7"/>
        <v>0</v>
      </c>
      <c r="H15" s="9">
        <f t="shared" si="7"/>
        <v>2817500</v>
      </c>
      <c r="I15" s="49">
        <f>J15+K15</f>
        <v>2827219.3</v>
      </c>
      <c r="J15" s="9">
        <f>J16+J17+J18+J19</f>
        <v>2827219.3</v>
      </c>
      <c r="K15" s="9">
        <f t="shared" ref="K15:L15" si="8">K16+K17+K18+K19</f>
        <v>0</v>
      </c>
      <c r="L15" s="9">
        <f t="shared" si="8"/>
        <v>0</v>
      </c>
      <c r="M15" s="49">
        <f>N15+O15</f>
        <v>2645430.9499999997</v>
      </c>
      <c r="N15" s="9">
        <f>N16+N17+N18+N19</f>
        <v>2645430.9499999997</v>
      </c>
      <c r="O15" s="9">
        <f t="shared" ref="O15:P15" si="9">O16+O17+O18+O19</f>
        <v>0</v>
      </c>
      <c r="P15" s="9">
        <f t="shared" si="9"/>
        <v>0</v>
      </c>
      <c r="Q15" s="9">
        <f t="shared" si="6"/>
        <v>181788.35000000009</v>
      </c>
      <c r="R15" s="9">
        <f t="shared" si="6"/>
        <v>181788.35000000009</v>
      </c>
      <c r="S15" s="9">
        <f t="shared" si="6"/>
        <v>0</v>
      </c>
      <c r="T15" s="9">
        <f t="shared" si="6"/>
        <v>0</v>
      </c>
    </row>
    <row r="16" spans="3:20" s="43" customFormat="1" ht="65.45" customHeight="1" x14ac:dyDescent="0.35">
      <c r="C16" s="36" t="s">
        <v>32</v>
      </c>
      <c r="D16" s="49">
        <f t="shared" ref="D16:D53" si="10">E16+F16</f>
        <v>12000</v>
      </c>
      <c r="E16" s="9">
        <v>12000</v>
      </c>
      <c r="F16" s="9">
        <v>0</v>
      </c>
      <c r="G16" s="9">
        <v>0</v>
      </c>
      <c r="H16" s="9">
        <v>2500</v>
      </c>
      <c r="I16" s="49">
        <f t="shared" ref="I16:I45" si="11">J16+K16</f>
        <v>1711.88</v>
      </c>
      <c r="J16" s="9">
        <v>1711.88</v>
      </c>
      <c r="K16" s="9">
        <v>0</v>
      </c>
      <c r="L16" s="9">
        <v>0</v>
      </c>
      <c r="M16" s="49">
        <f t="shared" ref="M16:M45" si="12">N16+O16</f>
        <v>1010.86</v>
      </c>
      <c r="N16" s="9">
        <v>1010.86</v>
      </c>
      <c r="O16" s="9">
        <v>0</v>
      </c>
      <c r="P16" s="9">
        <v>0</v>
      </c>
      <c r="Q16" s="9">
        <f t="shared" si="6"/>
        <v>701.0200000000001</v>
      </c>
      <c r="R16" s="9">
        <f t="shared" si="6"/>
        <v>701.0200000000001</v>
      </c>
      <c r="S16" s="9">
        <f t="shared" si="6"/>
        <v>0</v>
      </c>
      <c r="T16" s="9">
        <f t="shared" si="6"/>
        <v>0</v>
      </c>
    </row>
    <row r="17" spans="3:20" s="43" customFormat="1" ht="65.45" customHeight="1" x14ac:dyDescent="0.35">
      <c r="C17" s="36" t="s">
        <v>33</v>
      </c>
      <c r="D17" s="49">
        <f t="shared" si="10"/>
        <v>446500</v>
      </c>
      <c r="E17" s="9">
        <v>446500</v>
      </c>
      <c r="F17" s="9">
        <v>0</v>
      </c>
      <c r="G17" s="9">
        <v>0</v>
      </c>
      <c r="H17" s="9">
        <v>15000</v>
      </c>
      <c r="I17" s="49">
        <f t="shared" si="11"/>
        <v>33064.75</v>
      </c>
      <c r="J17" s="9">
        <v>33064.75</v>
      </c>
      <c r="K17" s="9">
        <v>0</v>
      </c>
      <c r="L17" s="9">
        <v>0</v>
      </c>
      <c r="M17" s="49">
        <f t="shared" si="12"/>
        <v>17195.75</v>
      </c>
      <c r="N17" s="9">
        <v>17195.75</v>
      </c>
      <c r="O17" s="9">
        <v>0</v>
      </c>
      <c r="P17" s="9">
        <v>0</v>
      </c>
      <c r="Q17" s="9">
        <f t="shared" si="6"/>
        <v>15869</v>
      </c>
      <c r="R17" s="9">
        <f t="shared" si="6"/>
        <v>15869</v>
      </c>
      <c r="S17" s="9">
        <f t="shared" si="6"/>
        <v>0</v>
      </c>
      <c r="T17" s="9">
        <f t="shared" si="6"/>
        <v>0</v>
      </c>
    </row>
    <row r="18" spans="3:20" s="43" customFormat="1" ht="65.45" customHeight="1" x14ac:dyDescent="0.35">
      <c r="C18" s="36" t="s">
        <v>34</v>
      </c>
      <c r="D18" s="49">
        <f t="shared" si="10"/>
        <v>5719000</v>
      </c>
      <c r="E18" s="9">
        <v>5719000</v>
      </c>
      <c r="F18" s="9">
        <v>0</v>
      </c>
      <c r="G18" s="9">
        <v>0</v>
      </c>
      <c r="H18" s="9">
        <v>150000</v>
      </c>
      <c r="I18" s="49">
        <f t="shared" si="11"/>
        <v>211864.95999999999</v>
      </c>
      <c r="J18" s="9">
        <v>211864.95999999999</v>
      </c>
      <c r="K18" s="9">
        <v>0</v>
      </c>
      <c r="L18" s="9">
        <v>0</v>
      </c>
      <c r="M18" s="49">
        <f t="shared" si="12"/>
        <v>324809.98</v>
      </c>
      <c r="N18" s="9">
        <v>324809.98</v>
      </c>
      <c r="O18" s="9">
        <v>0</v>
      </c>
      <c r="P18" s="9">
        <v>0</v>
      </c>
      <c r="Q18" s="9">
        <f t="shared" si="6"/>
        <v>-112945.01999999999</v>
      </c>
      <c r="R18" s="9">
        <f t="shared" si="6"/>
        <v>-112945.01999999999</v>
      </c>
      <c r="S18" s="9">
        <f t="shared" si="6"/>
        <v>0</v>
      </c>
      <c r="T18" s="9">
        <f t="shared" si="6"/>
        <v>0</v>
      </c>
    </row>
    <row r="19" spans="3:20" s="43" customFormat="1" ht="65.45" customHeight="1" x14ac:dyDescent="0.35">
      <c r="C19" s="36" t="s">
        <v>35</v>
      </c>
      <c r="D19" s="49">
        <f t="shared" si="10"/>
        <v>12867500</v>
      </c>
      <c r="E19" s="9">
        <v>12867500</v>
      </c>
      <c r="F19" s="9">
        <v>0</v>
      </c>
      <c r="G19" s="9">
        <v>0</v>
      </c>
      <c r="H19" s="9">
        <v>2650000</v>
      </c>
      <c r="I19" s="49">
        <f t="shared" si="11"/>
        <v>2580577.71</v>
      </c>
      <c r="J19" s="9">
        <v>2580577.71</v>
      </c>
      <c r="K19" s="9">
        <v>0</v>
      </c>
      <c r="L19" s="9">
        <v>0</v>
      </c>
      <c r="M19" s="49">
        <f t="shared" si="12"/>
        <v>2302414.36</v>
      </c>
      <c r="N19" s="9">
        <v>2302414.36</v>
      </c>
      <c r="O19" s="9">
        <v>0</v>
      </c>
      <c r="P19" s="9">
        <v>0</v>
      </c>
      <c r="Q19" s="9">
        <f t="shared" si="6"/>
        <v>278163.35000000009</v>
      </c>
      <c r="R19" s="9">
        <f t="shared" si="6"/>
        <v>278163.35000000009</v>
      </c>
      <c r="S19" s="9">
        <f t="shared" si="6"/>
        <v>0</v>
      </c>
      <c r="T19" s="9">
        <f t="shared" si="6"/>
        <v>0</v>
      </c>
    </row>
    <row r="20" spans="3:20" s="43" customFormat="1" ht="30.75" customHeight="1" x14ac:dyDescent="0.35">
      <c r="C20" s="36" t="s">
        <v>36</v>
      </c>
      <c r="D20" s="49">
        <f>E20+F20</f>
        <v>26618000</v>
      </c>
      <c r="E20" s="9">
        <f>E22+E23+E21</f>
        <v>26618000</v>
      </c>
      <c r="F20" s="9">
        <f t="shared" ref="F20:H20" si="13">F22+F23</f>
        <v>0</v>
      </c>
      <c r="G20" s="9">
        <f t="shared" si="13"/>
        <v>0</v>
      </c>
      <c r="H20" s="9">
        <f t="shared" si="13"/>
        <v>2580000</v>
      </c>
      <c r="I20" s="49">
        <f t="shared" si="11"/>
        <v>2799229.07</v>
      </c>
      <c r="J20" s="9">
        <f>J22+J23+J21</f>
        <v>2799229.07</v>
      </c>
      <c r="K20" s="9">
        <f t="shared" ref="K20:L20" si="14">K22+K23</f>
        <v>0</v>
      </c>
      <c r="L20" s="9">
        <f t="shared" si="14"/>
        <v>0</v>
      </c>
      <c r="M20" s="49">
        <f t="shared" si="12"/>
        <v>2368108.6199999996</v>
      </c>
      <c r="N20" s="9">
        <f>N22+N23</f>
        <v>2368108.6199999996</v>
      </c>
      <c r="O20" s="9">
        <f t="shared" ref="O20:P20" si="15">O22+O23</f>
        <v>0</v>
      </c>
      <c r="P20" s="9">
        <f t="shared" si="15"/>
        <v>0</v>
      </c>
      <c r="Q20" s="9">
        <f t="shared" si="6"/>
        <v>431120.45000000019</v>
      </c>
      <c r="R20" s="50">
        <f>J20-N20</f>
        <v>431120.45000000019</v>
      </c>
      <c r="S20" s="9">
        <f t="shared" si="6"/>
        <v>0</v>
      </c>
      <c r="T20" s="9">
        <f t="shared" si="6"/>
        <v>0</v>
      </c>
    </row>
    <row r="21" spans="3:20" s="43" customFormat="1" ht="30.75" customHeight="1" x14ac:dyDescent="0.35">
      <c r="C21" s="36" t="s">
        <v>54</v>
      </c>
      <c r="D21" s="49">
        <f t="shared" si="10"/>
        <v>0</v>
      </c>
      <c r="E21" s="9">
        <v>0</v>
      </c>
      <c r="F21" s="9">
        <v>0</v>
      </c>
      <c r="G21" s="9">
        <v>0</v>
      </c>
      <c r="H21" s="9">
        <v>0</v>
      </c>
      <c r="I21" s="49">
        <f t="shared" si="11"/>
        <v>0</v>
      </c>
      <c r="J21" s="9">
        <v>0</v>
      </c>
      <c r="K21" s="9">
        <v>0</v>
      </c>
      <c r="L21" s="9">
        <v>0</v>
      </c>
      <c r="M21" s="49">
        <f t="shared" si="12"/>
        <v>0</v>
      </c>
      <c r="N21" s="9">
        <v>0</v>
      </c>
      <c r="O21" s="9">
        <v>0</v>
      </c>
      <c r="P21" s="9">
        <v>0</v>
      </c>
      <c r="Q21" s="9">
        <f t="shared" si="6"/>
        <v>0</v>
      </c>
      <c r="R21" s="9">
        <f>J21-N21</f>
        <v>0</v>
      </c>
      <c r="S21" s="9">
        <f t="shared" si="6"/>
        <v>0</v>
      </c>
      <c r="T21" s="9">
        <f t="shared" si="6"/>
        <v>0</v>
      </c>
    </row>
    <row r="22" spans="3:20" s="43" customFormat="1" ht="33.75" customHeight="1" x14ac:dyDescent="0.35">
      <c r="C22" s="36" t="s">
        <v>56</v>
      </c>
      <c r="D22" s="49">
        <f t="shared" si="10"/>
        <v>1221000</v>
      </c>
      <c r="E22" s="9">
        <v>1221000</v>
      </c>
      <c r="F22" s="9">
        <v>0</v>
      </c>
      <c r="G22" s="9">
        <v>0</v>
      </c>
      <c r="H22" s="9">
        <v>80000</v>
      </c>
      <c r="I22" s="49">
        <f t="shared" si="11"/>
        <v>121888.4</v>
      </c>
      <c r="J22" s="9">
        <v>121888.4</v>
      </c>
      <c r="K22" s="9">
        <v>0</v>
      </c>
      <c r="L22" s="9">
        <v>0</v>
      </c>
      <c r="M22" s="49">
        <f t="shared" si="12"/>
        <v>67098.36</v>
      </c>
      <c r="N22" s="9">
        <v>67098.36</v>
      </c>
      <c r="O22" s="9">
        <v>0</v>
      </c>
      <c r="P22" s="9">
        <v>0</v>
      </c>
      <c r="Q22" s="9">
        <f t="shared" si="6"/>
        <v>54790.039999999994</v>
      </c>
      <c r="R22" s="9">
        <f t="shared" si="6"/>
        <v>54790.039999999994</v>
      </c>
      <c r="S22" s="9">
        <f t="shared" si="6"/>
        <v>0</v>
      </c>
      <c r="T22" s="9">
        <f t="shared" si="6"/>
        <v>0</v>
      </c>
    </row>
    <row r="23" spans="3:20" s="43" customFormat="1" ht="37.15" customHeight="1" x14ac:dyDescent="0.35">
      <c r="C23" s="36" t="s">
        <v>57</v>
      </c>
      <c r="D23" s="49">
        <f t="shared" si="10"/>
        <v>25397000</v>
      </c>
      <c r="E23" s="9">
        <v>25397000</v>
      </c>
      <c r="F23" s="9">
        <v>0</v>
      </c>
      <c r="G23" s="9">
        <v>0</v>
      </c>
      <c r="H23" s="9">
        <v>2500000</v>
      </c>
      <c r="I23" s="49">
        <f t="shared" si="11"/>
        <v>2677340.67</v>
      </c>
      <c r="J23" s="9">
        <v>2677340.67</v>
      </c>
      <c r="K23" s="9">
        <v>0</v>
      </c>
      <c r="L23" s="9">
        <v>0</v>
      </c>
      <c r="M23" s="49">
        <f t="shared" si="12"/>
        <v>2301010.2599999998</v>
      </c>
      <c r="N23" s="9">
        <v>2301010.2599999998</v>
      </c>
      <c r="O23" s="9">
        <v>0</v>
      </c>
      <c r="P23" s="9">
        <v>0</v>
      </c>
      <c r="Q23" s="9">
        <f t="shared" si="6"/>
        <v>376330.41000000015</v>
      </c>
      <c r="R23" s="9">
        <f t="shared" si="6"/>
        <v>376330.41000000015</v>
      </c>
      <c r="S23" s="9">
        <f t="shared" si="6"/>
        <v>0</v>
      </c>
      <c r="T23" s="9">
        <f t="shared" si="6"/>
        <v>0</v>
      </c>
    </row>
    <row r="24" spans="3:20" s="43" customFormat="1" ht="35.450000000000003" customHeight="1" x14ac:dyDescent="0.35">
      <c r="C24" s="37" t="s">
        <v>37</v>
      </c>
      <c r="D24" s="49">
        <f t="shared" si="10"/>
        <v>1300311</v>
      </c>
      <c r="E24" s="9">
        <f>E25+E26+E27+E28</f>
        <v>837700</v>
      </c>
      <c r="F24" s="9">
        <f t="shared" ref="F24:H24" si="16">F25+F26+F27+F28</f>
        <v>462611</v>
      </c>
      <c r="G24" s="9">
        <f t="shared" si="16"/>
        <v>0</v>
      </c>
      <c r="H24" s="9">
        <f t="shared" si="16"/>
        <v>11000</v>
      </c>
      <c r="I24" s="49">
        <f t="shared" si="11"/>
        <v>81104.09</v>
      </c>
      <c r="J24" s="9">
        <f>J25+J26+J27+J28</f>
        <v>22932</v>
      </c>
      <c r="K24" s="9">
        <f t="shared" ref="K24:L24" si="17">K25+K26+K27+K28</f>
        <v>58172.09</v>
      </c>
      <c r="L24" s="9">
        <f t="shared" si="17"/>
        <v>0</v>
      </c>
      <c r="M24" s="49">
        <f t="shared" si="12"/>
        <v>542012.79</v>
      </c>
      <c r="N24" s="9">
        <f>N25+N26+N27+N28</f>
        <v>485984.81</v>
      </c>
      <c r="O24" s="9">
        <f t="shared" ref="O24:P24" si="18">O25+O26+O27+O28</f>
        <v>56027.98</v>
      </c>
      <c r="P24" s="9">
        <f t="shared" si="18"/>
        <v>0</v>
      </c>
      <c r="Q24" s="9">
        <f t="shared" si="6"/>
        <v>-460908.70000000007</v>
      </c>
      <c r="R24" s="9">
        <f t="shared" si="6"/>
        <v>-463052.81</v>
      </c>
      <c r="S24" s="9">
        <f t="shared" si="6"/>
        <v>2144.1099999999933</v>
      </c>
      <c r="T24" s="9">
        <f t="shared" si="6"/>
        <v>0</v>
      </c>
    </row>
    <row r="25" spans="3:20" s="43" customFormat="1" ht="39.6" customHeight="1" x14ac:dyDescent="0.35">
      <c r="C25" s="38" t="s">
        <v>38</v>
      </c>
      <c r="D25" s="49">
        <f t="shared" si="10"/>
        <v>87700</v>
      </c>
      <c r="E25" s="9">
        <v>87700</v>
      </c>
      <c r="F25" s="9">
        <v>0</v>
      </c>
      <c r="G25" s="9">
        <v>0</v>
      </c>
      <c r="H25" s="9">
        <v>6000</v>
      </c>
      <c r="I25" s="49">
        <f t="shared" si="11"/>
        <v>1932</v>
      </c>
      <c r="J25" s="9">
        <v>1932</v>
      </c>
      <c r="K25" s="9">
        <v>0</v>
      </c>
      <c r="L25" s="9">
        <v>0</v>
      </c>
      <c r="M25" s="49">
        <f t="shared" si="12"/>
        <v>5422.81</v>
      </c>
      <c r="N25" s="9">
        <v>5422.81</v>
      </c>
      <c r="O25" s="9">
        <v>0</v>
      </c>
      <c r="P25" s="9">
        <v>0</v>
      </c>
      <c r="Q25" s="9">
        <f t="shared" si="6"/>
        <v>-3490.8100000000004</v>
      </c>
      <c r="R25" s="9">
        <f t="shared" si="6"/>
        <v>-3490.8100000000004</v>
      </c>
      <c r="S25" s="9">
        <f t="shared" si="6"/>
        <v>0</v>
      </c>
      <c r="T25" s="9">
        <f t="shared" si="6"/>
        <v>0</v>
      </c>
    </row>
    <row r="26" spans="3:20" s="43" customFormat="1" ht="119.25" customHeight="1" x14ac:dyDescent="0.35">
      <c r="C26" s="39" t="s">
        <v>66</v>
      </c>
      <c r="D26" s="49">
        <f t="shared" si="10"/>
        <v>750000</v>
      </c>
      <c r="E26" s="9">
        <v>750000</v>
      </c>
      <c r="F26" s="9">
        <v>0</v>
      </c>
      <c r="G26" s="9">
        <v>0</v>
      </c>
      <c r="H26" s="9">
        <v>5000</v>
      </c>
      <c r="I26" s="49">
        <f t="shared" si="11"/>
        <v>21000</v>
      </c>
      <c r="J26" s="9">
        <v>21000</v>
      </c>
      <c r="K26" s="9">
        <v>0</v>
      </c>
      <c r="L26" s="9">
        <v>0</v>
      </c>
      <c r="M26" s="49">
        <f t="shared" si="12"/>
        <v>478800</v>
      </c>
      <c r="N26" s="9">
        <v>478800</v>
      </c>
      <c r="O26" s="9">
        <v>0</v>
      </c>
      <c r="P26" s="9">
        <v>0</v>
      </c>
      <c r="Q26" s="9">
        <f t="shared" si="6"/>
        <v>-457800</v>
      </c>
      <c r="R26" s="9">
        <f t="shared" si="6"/>
        <v>-457800</v>
      </c>
      <c r="S26" s="9">
        <f t="shared" si="6"/>
        <v>0</v>
      </c>
      <c r="T26" s="9">
        <f t="shared" si="6"/>
        <v>0</v>
      </c>
    </row>
    <row r="27" spans="3:20" s="43" customFormat="1" ht="39" customHeight="1" x14ac:dyDescent="0.35">
      <c r="C27" s="38" t="s">
        <v>39</v>
      </c>
      <c r="D27" s="49">
        <f t="shared" si="10"/>
        <v>0</v>
      </c>
      <c r="E27" s="9">
        <v>0</v>
      </c>
      <c r="F27" s="9">
        <v>0</v>
      </c>
      <c r="G27" s="9">
        <v>0</v>
      </c>
      <c r="H27" s="9">
        <v>0</v>
      </c>
      <c r="I27" s="49">
        <f t="shared" si="11"/>
        <v>0</v>
      </c>
      <c r="J27" s="9">
        <v>0</v>
      </c>
      <c r="K27" s="9">
        <v>0</v>
      </c>
      <c r="L27" s="9">
        <v>0</v>
      </c>
      <c r="M27" s="49">
        <f t="shared" si="12"/>
        <v>1762</v>
      </c>
      <c r="N27" s="9">
        <v>1762</v>
      </c>
      <c r="O27" s="9">
        <v>0</v>
      </c>
      <c r="P27" s="9">
        <v>0</v>
      </c>
      <c r="Q27" s="9">
        <f t="shared" si="6"/>
        <v>-1762</v>
      </c>
      <c r="R27" s="9">
        <f t="shared" si="6"/>
        <v>-1762</v>
      </c>
      <c r="S27" s="9">
        <f t="shared" si="6"/>
        <v>0</v>
      </c>
      <c r="T27" s="9">
        <f t="shared" si="6"/>
        <v>0</v>
      </c>
    </row>
    <row r="28" spans="3:20" s="43" customFormat="1" ht="36.75" customHeight="1" x14ac:dyDescent="0.35">
      <c r="C28" s="17" t="s">
        <v>40</v>
      </c>
      <c r="D28" s="49">
        <f t="shared" si="10"/>
        <v>462611</v>
      </c>
      <c r="E28" s="9">
        <f>E29+E30</f>
        <v>0</v>
      </c>
      <c r="F28" s="9">
        <f t="shared" ref="F28:H28" si="19">F29+F30</f>
        <v>462611</v>
      </c>
      <c r="G28" s="9">
        <f t="shared" si="19"/>
        <v>0</v>
      </c>
      <c r="H28" s="9">
        <f t="shared" si="19"/>
        <v>0</v>
      </c>
      <c r="I28" s="49">
        <f t="shared" si="11"/>
        <v>58172.09</v>
      </c>
      <c r="J28" s="9">
        <f>J29+J30</f>
        <v>0</v>
      </c>
      <c r="K28" s="9">
        <f t="shared" ref="K28:L28" si="20">K29+K30</f>
        <v>58172.09</v>
      </c>
      <c r="L28" s="9">
        <f t="shared" si="20"/>
        <v>0</v>
      </c>
      <c r="M28" s="49">
        <f t="shared" si="12"/>
        <v>56027.98</v>
      </c>
      <c r="N28" s="9">
        <f>N29+N30</f>
        <v>0</v>
      </c>
      <c r="O28" s="9">
        <f t="shared" ref="O28:P28" si="21">O29+O30</f>
        <v>56027.98</v>
      </c>
      <c r="P28" s="9">
        <f t="shared" si="21"/>
        <v>0</v>
      </c>
      <c r="Q28" s="9">
        <f t="shared" si="6"/>
        <v>2144.1099999999933</v>
      </c>
      <c r="R28" s="9">
        <f t="shared" si="6"/>
        <v>0</v>
      </c>
      <c r="S28" s="9">
        <f t="shared" si="6"/>
        <v>2144.1099999999933</v>
      </c>
      <c r="T28" s="9">
        <f t="shared" si="6"/>
        <v>0</v>
      </c>
    </row>
    <row r="29" spans="3:20" s="43" customFormat="1" ht="54.6" customHeight="1" x14ac:dyDescent="0.35">
      <c r="C29" s="40" t="s">
        <v>41</v>
      </c>
      <c r="D29" s="49">
        <f t="shared" si="10"/>
        <v>462611</v>
      </c>
      <c r="E29" s="9">
        <v>0</v>
      </c>
      <c r="F29" s="9">
        <v>462611</v>
      </c>
      <c r="G29" s="9">
        <v>0</v>
      </c>
      <c r="H29" s="9">
        <v>0</v>
      </c>
      <c r="I29" s="49">
        <f t="shared" si="11"/>
        <v>58172.09</v>
      </c>
      <c r="J29" s="9">
        <v>0</v>
      </c>
      <c r="K29" s="9">
        <v>58172.09</v>
      </c>
      <c r="L29" s="9">
        <v>0</v>
      </c>
      <c r="M29" s="49">
        <f t="shared" si="12"/>
        <v>53787.98</v>
      </c>
      <c r="N29" s="9">
        <v>0</v>
      </c>
      <c r="O29" s="9">
        <f>53687.98+100</f>
        <v>53787.98</v>
      </c>
      <c r="P29" s="9">
        <v>0</v>
      </c>
      <c r="Q29" s="9">
        <f t="shared" si="6"/>
        <v>4384.1099999999933</v>
      </c>
      <c r="R29" s="9">
        <f t="shared" si="6"/>
        <v>0</v>
      </c>
      <c r="S29" s="9">
        <f t="shared" si="6"/>
        <v>4384.1099999999933</v>
      </c>
      <c r="T29" s="9">
        <f t="shared" si="6"/>
        <v>0</v>
      </c>
    </row>
    <row r="30" spans="3:20" s="43" customFormat="1" ht="43.9" customHeight="1" x14ac:dyDescent="0.35">
      <c r="C30" s="40" t="s">
        <v>42</v>
      </c>
      <c r="D30" s="49">
        <f t="shared" si="10"/>
        <v>0</v>
      </c>
      <c r="E30" s="9">
        <v>0</v>
      </c>
      <c r="F30" s="9">
        <v>0</v>
      </c>
      <c r="G30" s="9">
        <v>0</v>
      </c>
      <c r="H30" s="9">
        <v>0</v>
      </c>
      <c r="I30" s="49">
        <f t="shared" si="11"/>
        <v>0</v>
      </c>
      <c r="J30" s="9">
        <v>0</v>
      </c>
      <c r="K30" s="9">
        <v>0</v>
      </c>
      <c r="L30" s="9">
        <v>0</v>
      </c>
      <c r="M30" s="49">
        <f t="shared" si="12"/>
        <v>2240</v>
      </c>
      <c r="N30" s="9">
        <v>0</v>
      </c>
      <c r="O30" s="9">
        <v>2240</v>
      </c>
      <c r="P30" s="9">
        <v>0</v>
      </c>
      <c r="Q30" s="9">
        <f t="shared" si="6"/>
        <v>-2240</v>
      </c>
      <c r="R30" s="9">
        <f t="shared" si="6"/>
        <v>0</v>
      </c>
      <c r="S30" s="9">
        <f t="shared" si="6"/>
        <v>-2240</v>
      </c>
      <c r="T30" s="9">
        <f t="shared" si="6"/>
        <v>0</v>
      </c>
    </row>
    <row r="31" spans="3:20" s="43" customFormat="1" ht="30.6" customHeight="1" x14ac:dyDescent="0.35">
      <c r="C31" s="37" t="s">
        <v>43</v>
      </c>
      <c r="D31" s="49">
        <f t="shared" si="10"/>
        <v>44083400</v>
      </c>
      <c r="E31" s="9">
        <f>E32+E33</f>
        <v>44083400</v>
      </c>
      <c r="F31" s="9">
        <f t="shared" ref="F31:H31" si="22">F32+F33</f>
        <v>0</v>
      </c>
      <c r="G31" s="9">
        <f t="shared" si="22"/>
        <v>0</v>
      </c>
      <c r="H31" s="9">
        <f t="shared" si="22"/>
        <v>3673600</v>
      </c>
      <c r="I31" s="49">
        <f t="shared" si="11"/>
        <v>3673600</v>
      </c>
      <c r="J31" s="9">
        <f>J32+J33</f>
        <v>3673600</v>
      </c>
      <c r="K31" s="9">
        <f t="shared" ref="K31:L31" si="23">K32+K33</f>
        <v>0</v>
      </c>
      <c r="L31" s="9">
        <f t="shared" si="23"/>
        <v>0</v>
      </c>
      <c r="M31" s="49">
        <f t="shared" si="12"/>
        <v>3129870</v>
      </c>
      <c r="N31" s="9">
        <f>N32+N33</f>
        <v>3129870</v>
      </c>
      <c r="O31" s="9">
        <f t="shared" ref="O31:P31" si="24">O32+O33</f>
        <v>0</v>
      </c>
      <c r="P31" s="9">
        <f t="shared" si="24"/>
        <v>0</v>
      </c>
      <c r="Q31" s="9">
        <f t="shared" si="6"/>
        <v>543730</v>
      </c>
      <c r="R31" s="9">
        <f t="shared" si="6"/>
        <v>543730</v>
      </c>
      <c r="S31" s="9">
        <f t="shared" si="6"/>
        <v>0</v>
      </c>
      <c r="T31" s="9">
        <f t="shared" si="6"/>
        <v>0</v>
      </c>
    </row>
    <row r="32" spans="3:20" s="43" customFormat="1" ht="40.9" customHeight="1" x14ac:dyDescent="0.35">
      <c r="C32" s="36" t="s">
        <v>51</v>
      </c>
      <c r="D32" s="49">
        <f t="shared" si="10"/>
        <v>44083400</v>
      </c>
      <c r="E32" s="9">
        <v>44083400</v>
      </c>
      <c r="F32" s="9">
        <v>0</v>
      </c>
      <c r="G32" s="9">
        <v>0</v>
      </c>
      <c r="H32" s="9">
        <v>3673600</v>
      </c>
      <c r="I32" s="49">
        <f>J32+K32</f>
        <v>3673600</v>
      </c>
      <c r="J32" s="9">
        <v>3673600</v>
      </c>
      <c r="K32" s="9">
        <v>0</v>
      </c>
      <c r="L32" s="9">
        <v>0</v>
      </c>
      <c r="M32" s="49">
        <f t="shared" si="12"/>
        <v>3129870</v>
      </c>
      <c r="N32" s="9">
        <v>3129870</v>
      </c>
      <c r="O32" s="9">
        <v>0</v>
      </c>
      <c r="P32" s="9">
        <v>0</v>
      </c>
      <c r="Q32" s="9">
        <f t="shared" si="6"/>
        <v>543730</v>
      </c>
      <c r="R32" s="9">
        <f t="shared" si="6"/>
        <v>543730</v>
      </c>
      <c r="S32" s="9">
        <f t="shared" si="6"/>
        <v>0</v>
      </c>
      <c r="T32" s="9">
        <f t="shared" si="6"/>
        <v>0</v>
      </c>
    </row>
    <row r="33" spans="1:20" s="43" customFormat="1" ht="40.9" customHeight="1" x14ac:dyDescent="0.35">
      <c r="C33" s="36" t="s">
        <v>44</v>
      </c>
      <c r="D33" s="49">
        <f t="shared" si="10"/>
        <v>0</v>
      </c>
      <c r="E33" s="9">
        <v>0</v>
      </c>
      <c r="F33" s="9">
        <v>0</v>
      </c>
      <c r="G33" s="9">
        <v>0</v>
      </c>
      <c r="H33" s="9">
        <v>0</v>
      </c>
      <c r="I33" s="49">
        <f t="shared" si="11"/>
        <v>0</v>
      </c>
      <c r="J33" s="9">
        <v>0</v>
      </c>
      <c r="K33" s="9">
        <v>0</v>
      </c>
      <c r="L33" s="9">
        <v>0</v>
      </c>
      <c r="M33" s="49">
        <f t="shared" si="12"/>
        <v>0</v>
      </c>
      <c r="N33" s="9">
        <v>0</v>
      </c>
      <c r="O33" s="9">
        <v>0</v>
      </c>
      <c r="P33" s="9">
        <v>0</v>
      </c>
      <c r="Q33" s="9">
        <f t="shared" si="6"/>
        <v>0</v>
      </c>
      <c r="R33" s="9">
        <f t="shared" si="6"/>
        <v>0</v>
      </c>
      <c r="S33" s="9">
        <f t="shared" si="6"/>
        <v>0</v>
      </c>
      <c r="T33" s="9">
        <f t="shared" si="6"/>
        <v>0</v>
      </c>
    </row>
    <row r="34" spans="1:20" s="43" customFormat="1" ht="43.15" customHeight="1" x14ac:dyDescent="0.35">
      <c r="C34" s="57" t="s">
        <v>52</v>
      </c>
      <c r="D34" s="55">
        <f t="shared" si="10"/>
        <v>91046811</v>
      </c>
      <c r="E34" s="56">
        <f>E13+E24+E31</f>
        <v>90584200</v>
      </c>
      <c r="F34" s="56">
        <f t="shared" ref="F34:H34" si="25">F13+F24+F31</f>
        <v>462611</v>
      </c>
      <c r="G34" s="56">
        <f t="shared" si="25"/>
        <v>0</v>
      </c>
      <c r="H34" s="56">
        <f t="shared" si="25"/>
        <v>9082100</v>
      </c>
      <c r="I34" s="55">
        <f t="shared" si="11"/>
        <v>9381152.459999999</v>
      </c>
      <c r="J34" s="56">
        <f>J13+J24+J31</f>
        <v>9322980.3699999992</v>
      </c>
      <c r="K34" s="56">
        <f t="shared" ref="K34:L34" si="26">K13+K24+K31</f>
        <v>58172.09</v>
      </c>
      <c r="L34" s="56">
        <f t="shared" si="26"/>
        <v>0</v>
      </c>
      <c r="M34" s="55">
        <f t="shared" si="12"/>
        <v>8685422.3599999994</v>
      </c>
      <c r="N34" s="56">
        <f>N13+N24+N31</f>
        <v>8629394.379999999</v>
      </c>
      <c r="O34" s="56">
        <f t="shared" ref="O34:P34" si="27">O13+O24+O31</f>
        <v>56027.98</v>
      </c>
      <c r="P34" s="56">
        <f t="shared" si="27"/>
        <v>0</v>
      </c>
      <c r="Q34" s="56">
        <f t="shared" si="6"/>
        <v>695730.09999999963</v>
      </c>
      <c r="R34" s="56">
        <f t="shared" si="6"/>
        <v>693585.99000000022</v>
      </c>
      <c r="S34" s="56">
        <f t="shared" si="6"/>
        <v>2144.1099999999933</v>
      </c>
      <c r="T34" s="56">
        <f t="shared" si="6"/>
        <v>0</v>
      </c>
    </row>
    <row r="35" spans="1:20" s="43" customFormat="1" ht="36.6" customHeight="1" x14ac:dyDescent="0.35">
      <c r="C35" s="35" t="s">
        <v>45</v>
      </c>
      <c r="D35" s="49"/>
      <c r="E35" s="9"/>
      <c r="F35" s="9"/>
      <c r="G35" s="9"/>
      <c r="H35" s="9"/>
      <c r="I35" s="49"/>
      <c r="J35" s="9"/>
      <c r="K35" s="9"/>
      <c r="L35" s="9"/>
      <c r="M35" s="49"/>
      <c r="N35" s="9"/>
      <c r="O35" s="9"/>
      <c r="P35" s="9"/>
      <c r="Q35" s="9"/>
      <c r="R35" s="9"/>
      <c r="S35" s="9"/>
      <c r="T35" s="9"/>
    </row>
    <row r="36" spans="1:20" s="43" customFormat="1" ht="35.450000000000003" customHeight="1" x14ac:dyDescent="0.35">
      <c r="C36" s="41" t="s">
        <v>8</v>
      </c>
      <c r="D36" s="49">
        <f t="shared" si="10"/>
        <v>58428464</v>
      </c>
      <c r="E36" s="9">
        <v>58428460</v>
      </c>
      <c r="F36" s="9">
        <v>4</v>
      </c>
      <c r="G36" s="50">
        <v>0</v>
      </c>
      <c r="H36" s="9">
        <v>4520955</v>
      </c>
      <c r="I36" s="49">
        <f t="shared" si="11"/>
        <v>3436345.7</v>
      </c>
      <c r="J36" s="9">
        <v>3436345.7</v>
      </c>
      <c r="K36" s="9">
        <v>0</v>
      </c>
      <c r="L36" s="9">
        <v>0</v>
      </c>
      <c r="M36" s="49">
        <f t="shared" si="12"/>
        <v>2731726.83</v>
      </c>
      <c r="N36" s="9">
        <v>2731726.83</v>
      </c>
      <c r="O36" s="9">
        <v>0</v>
      </c>
      <c r="P36" s="9">
        <v>0</v>
      </c>
      <c r="Q36" s="9">
        <f t="shared" si="6"/>
        <v>704618.87000000011</v>
      </c>
      <c r="R36" s="9">
        <f t="shared" si="6"/>
        <v>704618.87000000011</v>
      </c>
      <c r="S36" s="9">
        <f t="shared" si="6"/>
        <v>0</v>
      </c>
      <c r="T36" s="9">
        <f t="shared" si="6"/>
        <v>0</v>
      </c>
    </row>
    <row r="37" spans="1:20" s="43" customFormat="1" ht="35.450000000000003" customHeight="1" x14ac:dyDescent="0.35">
      <c r="C37" s="36" t="s">
        <v>46</v>
      </c>
      <c r="D37" s="49">
        <f t="shared" si="10"/>
        <v>19170630</v>
      </c>
      <c r="E37" s="9">
        <v>18714100</v>
      </c>
      <c r="F37" s="50">
        <v>456530</v>
      </c>
      <c r="G37" s="50">
        <v>0</v>
      </c>
      <c r="H37" s="50">
        <v>1461348</v>
      </c>
      <c r="I37" s="49">
        <f t="shared" si="11"/>
        <v>1323950.3199999998</v>
      </c>
      <c r="J37" s="9">
        <v>1288725.17</v>
      </c>
      <c r="K37" s="9">
        <v>35225.15</v>
      </c>
      <c r="L37" s="9">
        <v>0</v>
      </c>
      <c r="M37" s="49">
        <f t="shared" si="12"/>
        <v>1222984.43</v>
      </c>
      <c r="N37" s="9">
        <v>1187933.03</v>
      </c>
      <c r="O37" s="9">
        <v>35051.4</v>
      </c>
      <c r="P37" s="9">
        <v>0</v>
      </c>
      <c r="Q37" s="9">
        <f t="shared" si="6"/>
        <v>100965.8899999999</v>
      </c>
      <c r="R37" s="9">
        <f t="shared" si="6"/>
        <v>100792.1399999999</v>
      </c>
      <c r="S37" s="9">
        <f t="shared" si="6"/>
        <v>173.75</v>
      </c>
      <c r="T37" s="9">
        <f t="shared" si="6"/>
        <v>0</v>
      </c>
    </row>
    <row r="38" spans="1:20" s="44" customFormat="1" ht="35.450000000000003" customHeight="1" x14ac:dyDescent="0.35">
      <c r="C38" s="36" t="s">
        <v>9</v>
      </c>
      <c r="D38" s="49">
        <f t="shared" si="10"/>
        <v>32200</v>
      </c>
      <c r="E38" s="9">
        <v>32200</v>
      </c>
      <c r="F38" s="9">
        <v>0</v>
      </c>
      <c r="G38" s="50">
        <v>0</v>
      </c>
      <c r="H38" s="9">
        <v>0</v>
      </c>
      <c r="I38" s="49">
        <f t="shared" si="11"/>
        <v>0</v>
      </c>
      <c r="J38" s="9">
        <v>0</v>
      </c>
      <c r="K38" s="9">
        <v>0</v>
      </c>
      <c r="L38" s="9">
        <v>0</v>
      </c>
      <c r="M38" s="49">
        <f t="shared" si="12"/>
        <v>0</v>
      </c>
      <c r="N38" s="9">
        <v>0</v>
      </c>
      <c r="O38" s="9">
        <v>0</v>
      </c>
      <c r="P38" s="9">
        <v>0</v>
      </c>
      <c r="Q38" s="9">
        <f t="shared" si="6"/>
        <v>0</v>
      </c>
      <c r="R38" s="9">
        <f t="shared" si="6"/>
        <v>0</v>
      </c>
      <c r="S38" s="9">
        <f t="shared" si="6"/>
        <v>0</v>
      </c>
      <c r="T38" s="9">
        <f t="shared" si="6"/>
        <v>0</v>
      </c>
    </row>
    <row r="39" spans="1:20" s="43" customFormat="1" ht="35.450000000000003" customHeight="1" x14ac:dyDescent="0.35">
      <c r="C39" s="36" t="s">
        <v>47</v>
      </c>
      <c r="D39" s="49">
        <f t="shared" si="10"/>
        <v>17500</v>
      </c>
      <c r="E39" s="9">
        <v>17500</v>
      </c>
      <c r="F39" s="9">
        <v>0</v>
      </c>
      <c r="G39" s="50">
        <v>0</v>
      </c>
      <c r="H39" s="9">
        <v>0</v>
      </c>
      <c r="I39" s="49">
        <f t="shared" si="11"/>
        <v>0</v>
      </c>
      <c r="J39" s="9">
        <v>0</v>
      </c>
      <c r="K39" s="9">
        <v>0</v>
      </c>
      <c r="L39" s="9">
        <v>0</v>
      </c>
      <c r="M39" s="49">
        <f t="shared" si="12"/>
        <v>0</v>
      </c>
      <c r="N39" s="9">
        <v>0</v>
      </c>
      <c r="O39" s="9">
        <v>0</v>
      </c>
      <c r="P39" s="9">
        <v>0</v>
      </c>
      <c r="Q39" s="9">
        <f t="shared" si="6"/>
        <v>0</v>
      </c>
      <c r="R39" s="9">
        <f t="shared" si="6"/>
        <v>0</v>
      </c>
      <c r="S39" s="9">
        <f t="shared" si="6"/>
        <v>0</v>
      </c>
      <c r="T39" s="9">
        <f t="shared" si="6"/>
        <v>0</v>
      </c>
    </row>
    <row r="40" spans="1:20" s="43" customFormat="1" ht="35.450000000000003" customHeight="1" x14ac:dyDescent="0.35">
      <c r="C40" s="36" t="s">
        <v>48</v>
      </c>
      <c r="D40" s="49">
        <f t="shared" si="10"/>
        <v>11881477</v>
      </c>
      <c r="E40" s="9">
        <v>10575400</v>
      </c>
      <c r="F40" s="50">
        <v>1306077</v>
      </c>
      <c r="G40" s="50">
        <v>1300000</v>
      </c>
      <c r="H40" s="9">
        <v>594890</v>
      </c>
      <c r="I40" s="49">
        <f t="shared" si="11"/>
        <v>0</v>
      </c>
      <c r="J40" s="9">
        <v>0</v>
      </c>
      <c r="K40" s="9">
        <v>0</v>
      </c>
      <c r="L40" s="9">
        <v>0</v>
      </c>
      <c r="M40" s="49">
        <f t="shared" si="12"/>
        <v>0</v>
      </c>
      <c r="N40" s="9">
        <v>0</v>
      </c>
      <c r="O40" s="9">
        <v>0</v>
      </c>
      <c r="P40" s="9">
        <v>0</v>
      </c>
      <c r="Q40" s="9">
        <f t="shared" si="6"/>
        <v>0</v>
      </c>
      <c r="R40" s="9">
        <f t="shared" si="6"/>
        <v>0</v>
      </c>
      <c r="S40" s="9">
        <f t="shared" si="6"/>
        <v>0</v>
      </c>
      <c r="T40" s="9">
        <f t="shared" si="6"/>
        <v>0</v>
      </c>
    </row>
    <row r="41" spans="1:20" s="32" customFormat="1" ht="35.450000000000003" customHeight="1" x14ac:dyDescent="0.35">
      <c r="C41" s="36" t="s">
        <v>53</v>
      </c>
      <c r="D41" s="49">
        <f t="shared" si="10"/>
        <v>0</v>
      </c>
      <c r="E41" s="9">
        <v>0</v>
      </c>
      <c r="F41" s="9">
        <v>0</v>
      </c>
      <c r="G41" s="50">
        <v>0</v>
      </c>
      <c r="H41" s="9">
        <v>0</v>
      </c>
      <c r="I41" s="49">
        <f t="shared" si="11"/>
        <v>0</v>
      </c>
      <c r="J41" s="9">
        <v>0</v>
      </c>
      <c r="K41" s="9">
        <v>0</v>
      </c>
      <c r="L41" s="9">
        <v>0</v>
      </c>
      <c r="M41" s="49">
        <f t="shared" si="12"/>
        <v>0</v>
      </c>
      <c r="N41" s="9">
        <v>0</v>
      </c>
      <c r="O41" s="9">
        <v>0</v>
      </c>
      <c r="P41" s="9">
        <v>0</v>
      </c>
      <c r="Q41" s="9">
        <f t="shared" si="6"/>
        <v>0</v>
      </c>
      <c r="R41" s="9">
        <f t="shared" si="6"/>
        <v>0</v>
      </c>
      <c r="S41" s="9">
        <f t="shared" si="6"/>
        <v>0</v>
      </c>
      <c r="T41" s="9">
        <f t="shared" si="6"/>
        <v>0</v>
      </c>
    </row>
    <row r="42" spans="1:20" s="32" customFormat="1" ht="35.450000000000003" customHeight="1" x14ac:dyDescent="0.35">
      <c r="C42" s="42" t="s">
        <v>12</v>
      </c>
      <c r="D42" s="49">
        <f t="shared" si="10"/>
        <v>286540</v>
      </c>
      <c r="E42" s="9">
        <v>286540</v>
      </c>
      <c r="F42" s="50">
        <v>0</v>
      </c>
      <c r="G42" s="50">
        <v>0</v>
      </c>
      <c r="H42" s="50">
        <v>183590</v>
      </c>
      <c r="I42" s="49">
        <f t="shared" si="11"/>
        <v>64540</v>
      </c>
      <c r="J42" s="9">
        <v>64540</v>
      </c>
      <c r="K42" s="50">
        <v>0</v>
      </c>
      <c r="L42" s="50">
        <v>0</v>
      </c>
      <c r="M42" s="49">
        <f t="shared" si="12"/>
        <v>0</v>
      </c>
      <c r="N42" s="9">
        <v>0</v>
      </c>
      <c r="O42" s="50">
        <v>0</v>
      </c>
      <c r="P42" s="50">
        <v>0</v>
      </c>
      <c r="Q42" s="9">
        <f t="shared" si="6"/>
        <v>64540</v>
      </c>
      <c r="R42" s="9">
        <f t="shared" si="6"/>
        <v>64540</v>
      </c>
      <c r="S42" s="9">
        <f t="shared" si="6"/>
        <v>0</v>
      </c>
      <c r="T42" s="9">
        <f t="shared" si="6"/>
        <v>0</v>
      </c>
    </row>
    <row r="43" spans="1:20" s="43" customFormat="1" ht="52.15" customHeight="1" x14ac:dyDescent="0.35">
      <c r="A43" s="45"/>
      <c r="B43" s="45"/>
      <c r="C43" s="17" t="s">
        <v>10</v>
      </c>
      <c r="D43" s="49">
        <f t="shared" si="10"/>
        <v>1030000</v>
      </c>
      <c r="E43" s="50">
        <v>1030000</v>
      </c>
      <c r="F43" s="9">
        <v>0</v>
      </c>
      <c r="G43" s="50">
        <v>0</v>
      </c>
      <c r="H43" s="50">
        <v>69000</v>
      </c>
      <c r="I43" s="49">
        <f t="shared" si="11"/>
        <v>0</v>
      </c>
      <c r="J43" s="50">
        <v>0</v>
      </c>
      <c r="K43" s="9">
        <v>0</v>
      </c>
      <c r="L43" s="50">
        <v>0</v>
      </c>
      <c r="M43" s="49">
        <f t="shared" si="12"/>
        <v>0</v>
      </c>
      <c r="N43" s="50">
        <v>0</v>
      </c>
      <c r="O43" s="9">
        <v>0</v>
      </c>
      <c r="P43" s="50">
        <v>0</v>
      </c>
      <c r="Q43" s="9">
        <f t="shared" si="6"/>
        <v>0</v>
      </c>
      <c r="R43" s="9">
        <f t="shared" si="6"/>
        <v>0</v>
      </c>
      <c r="S43" s="9">
        <f t="shared" si="6"/>
        <v>0</v>
      </c>
      <c r="T43" s="9">
        <f t="shared" si="6"/>
        <v>0</v>
      </c>
    </row>
    <row r="44" spans="1:20" s="43" customFormat="1" ht="34.15" customHeight="1" x14ac:dyDescent="0.35">
      <c r="A44" s="45"/>
      <c r="B44" s="45"/>
      <c r="C44" s="42" t="s">
        <v>49</v>
      </c>
      <c r="D44" s="49">
        <f t="shared" si="10"/>
        <v>200000</v>
      </c>
      <c r="E44" s="50">
        <v>200000</v>
      </c>
      <c r="F44" s="9">
        <v>0</v>
      </c>
      <c r="G44" s="50">
        <v>0</v>
      </c>
      <c r="H44" s="9">
        <v>200000</v>
      </c>
      <c r="I44" s="49">
        <f t="shared" si="11"/>
        <v>0</v>
      </c>
      <c r="J44" s="50">
        <v>0</v>
      </c>
      <c r="K44" s="9">
        <v>0</v>
      </c>
      <c r="L44" s="50">
        <v>0</v>
      </c>
      <c r="M44" s="49">
        <f t="shared" si="12"/>
        <v>0</v>
      </c>
      <c r="N44" s="50">
        <v>0</v>
      </c>
      <c r="O44" s="9">
        <v>0</v>
      </c>
      <c r="P44" s="50">
        <v>0</v>
      </c>
      <c r="Q44" s="9">
        <f t="shared" si="6"/>
        <v>0</v>
      </c>
      <c r="R44" s="9">
        <f t="shared" si="6"/>
        <v>0</v>
      </c>
      <c r="S44" s="9">
        <f t="shared" si="6"/>
        <v>0</v>
      </c>
      <c r="T44" s="9">
        <f t="shared" si="6"/>
        <v>0</v>
      </c>
    </row>
    <row r="45" spans="1:20" s="43" customFormat="1" ht="54" customHeight="1" x14ac:dyDescent="0.35">
      <c r="C45" s="54" t="s">
        <v>50</v>
      </c>
      <c r="D45" s="55">
        <f t="shared" si="10"/>
        <v>91046811</v>
      </c>
      <c r="E45" s="56">
        <f>SUM(E36:E44)</f>
        <v>89284200</v>
      </c>
      <c r="F45" s="56">
        <f t="shared" ref="F45:H45" si="28">SUM(F36:F44)</f>
        <v>1762611</v>
      </c>
      <c r="G45" s="56">
        <f t="shared" si="28"/>
        <v>1300000</v>
      </c>
      <c r="H45" s="56">
        <f t="shared" si="28"/>
        <v>7029783</v>
      </c>
      <c r="I45" s="55">
        <f t="shared" si="11"/>
        <v>4824836.0200000005</v>
      </c>
      <c r="J45" s="56">
        <f>SUM(J36:J44)</f>
        <v>4789610.87</v>
      </c>
      <c r="K45" s="56">
        <f t="shared" ref="K45:L45" si="29">SUM(K36:K44)</f>
        <v>35225.15</v>
      </c>
      <c r="L45" s="56">
        <f t="shared" si="29"/>
        <v>0</v>
      </c>
      <c r="M45" s="55">
        <f t="shared" si="12"/>
        <v>3954711.2600000002</v>
      </c>
      <c r="N45" s="56">
        <f>SUM(N36:N44)</f>
        <v>3919659.8600000003</v>
      </c>
      <c r="O45" s="56">
        <f t="shared" ref="O45:P45" si="30">SUM(O36:O44)</f>
        <v>35051.4</v>
      </c>
      <c r="P45" s="56">
        <f t="shared" si="30"/>
        <v>0</v>
      </c>
      <c r="Q45" s="56">
        <f t="shared" si="6"/>
        <v>870124.76000000024</v>
      </c>
      <c r="R45" s="56">
        <f t="shared" si="6"/>
        <v>869951.00999999978</v>
      </c>
      <c r="S45" s="56">
        <f t="shared" si="6"/>
        <v>173.75</v>
      </c>
      <c r="T45" s="56">
        <f t="shared" si="6"/>
        <v>0</v>
      </c>
    </row>
    <row r="46" spans="1:20" customFormat="1" ht="45" customHeight="1" x14ac:dyDescent="0.25">
      <c r="A46" s="58"/>
      <c r="B46" s="58"/>
      <c r="C46" s="12" t="s">
        <v>18</v>
      </c>
      <c r="D46" s="62">
        <f t="shared" si="10"/>
        <v>0</v>
      </c>
      <c r="E46" s="62">
        <f>E47+E53</f>
        <v>-1300000</v>
      </c>
      <c r="F46" s="62">
        <f t="shared" ref="F46:P46" si="31">F47+F53</f>
        <v>1300000</v>
      </c>
      <c r="G46" s="62">
        <f t="shared" si="31"/>
        <v>1300000</v>
      </c>
      <c r="H46" s="62">
        <f t="shared" si="31"/>
        <v>0</v>
      </c>
      <c r="I46" s="62">
        <f t="shared" si="31"/>
        <v>-4533369.5</v>
      </c>
      <c r="J46" s="62">
        <f t="shared" si="31"/>
        <v>-4533369.5</v>
      </c>
      <c r="K46" s="62">
        <f t="shared" si="31"/>
        <v>0</v>
      </c>
      <c r="L46" s="62">
        <f t="shared" si="31"/>
        <v>0</v>
      </c>
      <c r="M46" s="62">
        <f t="shared" si="31"/>
        <v>0</v>
      </c>
      <c r="N46" s="62">
        <f t="shared" si="31"/>
        <v>0</v>
      </c>
      <c r="O46" s="62">
        <f t="shared" si="31"/>
        <v>0</v>
      </c>
      <c r="P46" s="62">
        <f t="shared" si="31"/>
        <v>0</v>
      </c>
      <c r="Q46" s="63">
        <f>R46+S46</f>
        <v>-4533369.5</v>
      </c>
      <c r="R46" s="64">
        <f t="shared" ref="R46:T53" si="32">J46-N46</f>
        <v>-4533369.5</v>
      </c>
      <c r="S46" s="64">
        <f t="shared" si="32"/>
        <v>0</v>
      </c>
      <c r="T46" s="64">
        <f t="shared" si="32"/>
        <v>0</v>
      </c>
    </row>
    <row r="47" spans="1:20" s="59" customFormat="1" ht="42" customHeight="1" x14ac:dyDescent="0.3">
      <c r="C47" s="10" t="s">
        <v>19</v>
      </c>
      <c r="D47" s="51">
        <f t="shared" si="10"/>
        <v>0</v>
      </c>
      <c r="E47" s="51">
        <f>E48-E49+E50+E51+E52</f>
        <v>-1300000</v>
      </c>
      <c r="F47" s="51">
        <f t="shared" ref="F47:P47" si="33">F48-F49+F50+F51+F52</f>
        <v>1300000</v>
      </c>
      <c r="G47" s="51">
        <f t="shared" si="33"/>
        <v>1300000</v>
      </c>
      <c r="H47" s="51">
        <f t="shared" si="33"/>
        <v>0</v>
      </c>
      <c r="I47" s="51">
        <f t="shared" si="33"/>
        <v>-4533369.5</v>
      </c>
      <c r="J47" s="51">
        <f t="shared" si="33"/>
        <v>-4533369.5</v>
      </c>
      <c r="K47" s="51">
        <f t="shared" si="33"/>
        <v>0</v>
      </c>
      <c r="L47" s="51">
        <f t="shared" si="33"/>
        <v>0</v>
      </c>
      <c r="M47" s="51">
        <f t="shared" si="33"/>
        <v>0</v>
      </c>
      <c r="N47" s="51">
        <f t="shared" si="33"/>
        <v>0</v>
      </c>
      <c r="O47" s="51">
        <f t="shared" si="33"/>
        <v>0</v>
      </c>
      <c r="P47" s="51">
        <f t="shared" si="33"/>
        <v>0</v>
      </c>
      <c r="Q47" s="50">
        <f>R47+S47</f>
        <v>-4533369.5</v>
      </c>
      <c r="R47" s="50">
        <f t="shared" si="32"/>
        <v>-4533369.5</v>
      </c>
      <c r="S47" s="50">
        <f t="shared" si="32"/>
        <v>0</v>
      </c>
      <c r="T47" s="50">
        <f t="shared" si="32"/>
        <v>0</v>
      </c>
    </row>
    <row r="48" spans="1:20" s="61" customFormat="1" ht="45" customHeight="1" x14ac:dyDescent="0.3">
      <c r="A48" s="60">
        <v>208100</v>
      </c>
      <c r="B48" s="61">
        <v>208100</v>
      </c>
      <c r="C48" s="11" t="s">
        <v>20</v>
      </c>
      <c r="D48" s="53">
        <f t="shared" si="10"/>
        <v>2319505.77</v>
      </c>
      <c r="E48" s="52">
        <v>2319505.77</v>
      </c>
      <c r="F48" s="52">
        <v>0</v>
      </c>
      <c r="G48" s="52">
        <v>0</v>
      </c>
      <c r="H48" s="52">
        <v>0</v>
      </c>
      <c r="I48" s="53">
        <f t="shared" ref="I48:I53" si="34">J48+K48</f>
        <v>2319505.77</v>
      </c>
      <c r="J48" s="52">
        <v>2319505.77</v>
      </c>
      <c r="K48" s="52">
        <v>0</v>
      </c>
      <c r="L48" s="52">
        <v>0</v>
      </c>
      <c r="M48" s="53">
        <f t="shared" ref="M48:M50" si="35">N48+O48</f>
        <v>2081191.67</v>
      </c>
      <c r="N48" s="52">
        <v>2081191.67</v>
      </c>
      <c r="O48" s="52">
        <v>0</v>
      </c>
      <c r="P48" s="52">
        <v>0</v>
      </c>
      <c r="Q48" s="52">
        <f>I48-M48</f>
        <v>238314.10000000009</v>
      </c>
      <c r="R48" s="52">
        <f t="shared" si="32"/>
        <v>238314.10000000009</v>
      </c>
      <c r="S48" s="52">
        <f t="shared" si="32"/>
        <v>0</v>
      </c>
      <c r="T48" s="52">
        <f t="shared" si="32"/>
        <v>0</v>
      </c>
    </row>
    <row r="49" spans="1:20" s="61" customFormat="1" ht="47.45" customHeight="1" x14ac:dyDescent="0.3">
      <c r="A49" s="60">
        <v>208200</v>
      </c>
      <c r="C49" s="11" t="s">
        <v>21</v>
      </c>
      <c r="D49" s="53">
        <f t="shared" si="10"/>
        <v>2319505.77</v>
      </c>
      <c r="E49" s="52">
        <v>2319505.77</v>
      </c>
      <c r="F49" s="52">
        <v>0</v>
      </c>
      <c r="G49" s="52">
        <v>0</v>
      </c>
      <c r="H49" s="52">
        <v>0</v>
      </c>
      <c r="I49" s="53">
        <f t="shared" si="34"/>
        <v>6852875.2699999996</v>
      </c>
      <c r="J49" s="52">
        <v>6852875.2699999996</v>
      </c>
      <c r="K49" s="52">
        <v>0</v>
      </c>
      <c r="L49" s="52">
        <v>0</v>
      </c>
      <c r="M49" s="53">
        <f t="shared" si="35"/>
        <v>2081191.67</v>
      </c>
      <c r="N49" s="52">
        <v>2081191.67</v>
      </c>
      <c r="O49" s="52">
        <v>0</v>
      </c>
      <c r="P49" s="52">
        <v>0</v>
      </c>
      <c r="Q49" s="52">
        <f>I49-M49</f>
        <v>4771683.5999999996</v>
      </c>
      <c r="R49" s="52">
        <f t="shared" si="32"/>
        <v>4771683.5999999996</v>
      </c>
      <c r="S49" s="52">
        <f t="shared" si="32"/>
        <v>0</v>
      </c>
      <c r="T49" s="52">
        <f t="shared" si="32"/>
        <v>0</v>
      </c>
    </row>
    <row r="50" spans="1:20" s="61" customFormat="1" ht="47.45" hidden="1" customHeight="1" x14ac:dyDescent="0.3">
      <c r="C50" s="10" t="s">
        <v>23</v>
      </c>
      <c r="D50" s="51">
        <f t="shared" si="10"/>
        <v>0</v>
      </c>
      <c r="E50" s="50">
        <v>0</v>
      </c>
      <c r="F50" s="50">
        <v>0</v>
      </c>
      <c r="G50" s="50">
        <v>0</v>
      </c>
      <c r="H50" s="50">
        <v>0</v>
      </c>
      <c r="I50" s="51">
        <f t="shared" si="34"/>
        <v>0</v>
      </c>
      <c r="J50" s="50">
        <v>0</v>
      </c>
      <c r="K50" s="50">
        <v>0</v>
      </c>
      <c r="L50" s="50">
        <v>0</v>
      </c>
      <c r="M50" s="51">
        <f t="shared" si="35"/>
        <v>0</v>
      </c>
      <c r="N50" s="50"/>
      <c r="O50" s="50">
        <v>0</v>
      </c>
      <c r="P50" s="50">
        <v>0</v>
      </c>
      <c r="Q50" s="50">
        <v>0</v>
      </c>
      <c r="R50" s="50">
        <f t="shared" si="32"/>
        <v>0</v>
      </c>
      <c r="S50" s="50">
        <f t="shared" si="32"/>
        <v>0</v>
      </c>
      <c r="T50" s="50">
        <f t="shared" si="32"/>
        <v>0</v>
      </c>
    </row>
    <row r="51" spans="1:20" s="61" customFormat="1" ht="63.6" hidden="1" customHeight="1" x14ac:dyDescent="0.3">
      <c r="A51" s="60">
        <v>208320</v>
      </c>
      <c r="C51" s="10" t="s">
        <v>26</v>
      </c>
      <c r="D51" s="51">
        <f t="shared" si="10"/>
        <v>0</v>
      </c>
      <c r="E51" s="50"/>
      <c r="F51" s="50"/>
      <c r="G51" s="50">
        <v>0</v>
      </c>
      <c r="H51" s="50">
        <v>0</v>
      </c>
      <c r="I51" s="51">
        <f t="shared" si="34"/>
        <v>0</v>
      </c>
      <c r="J51" s="50"/>
      <c r="K51" s="50"/>
      <c r="L51" s="50">
        <v>0</v>
      </c>
      <c r="M51" s="51">
        <f>N51+O51</f>
        <v>0</v>
      </c>
      <c r="N51" s="50"/>
      <c r="O51" s="50"/>
      <c r="P51" s="50"/>
      <c r="Q51" s="50">
        <v>0</v>
      </c>
      <c r="R51" s="50">
        <f t="shared" si="32"/>
        <v>0</v>
      </c>
      <c r="S51" s="50">
        <f t="shared" si="32"/>
        <v>0</v>
      </c>
      <c r="T51" s="50">
        <f t="shared" si="32"/>
        <v>0</v>
      </c>
    </row>
    <row r="52" spans="1:20" customFormat="1" ht="91.15" customHeight="1" x14ac:dyDescent="0.25">
      <c r="A52" s="58">
        <v>208400</v>
      </c>
      <c r="B52" s="58"/>
      <c r="C52" s="10" t="s">
        <v>22</v>
      </c>
      <c r="D52" s="51">
        <f t="shared" si="10"/>
        <v>0</v>
      </c>
      <c r="E52" s="50">
        <v>-1300000</v>
      </c>
      <c r="F52" s="50">
        <f>-E52</f>
        <v>1300000</v>
      </c>
      <c r="G52" s="50">
        <f>F52</f>
        <v>1300000</v>
      </c>
      <c r="H52" s="50">
        <v>0</v>
      </c>
      <c r="I52" s="51">
        <f t="shared" si="34"/>
        <v>0</v>
      </c>
      <c r="J52" s="50">
        <v>0</v>
      </c>
      <c r="K52" s="50">
        <f>-J52</f>
        <v>0</v>
      </c>
      <c r="L52" s="50">
        <f>K52</f>
        <v>0</v>
      </c>
      <c r="M52" s="51">
        <f>N52+O52</f>
        <v>0</v>
      </c>
      <c r="N52" s="50">
        <v>0</v>
      </c>
      <c r="O52" s="50">
        <f>-N52</f>
        <v>0</v>
      </c>
      <c r="P52" s="50">
        <f>O52</f>
        <v>0</v>
      </c>
      <c r="Q52" s="50">
        <f>I52-M52</f>
        <v>0</v>
      </c>
      <c r="R52" s="50">
        <f t="shared" si="32"/>
        <v>0</v>
      </c>
      <c r="S52" s="50">
        <f t="shared" si="32"/>
        <v>0</v>
      </c>
      <c r="T52" s="50">
        <f t="shared" si="32"/>
        <v>0</v>
      </c>
    </row>
    <row r="53" spans="1:20" customFormat="1" ht="42" hidden="1" customHeight="1" x14ac:dyDescent="0.25">
      <c r="A53" s="58">
        <v>401200</v>
      </c>
      <c r="B53" s="58"/>
      <c r="C53" s="10" t="s">
        <v>27</v>
      </c>
      <c r="D53" s="51">
        <f t="shared" si="10"/>
        <v>0</v>
      </c>
      <c r="E53" s="50"/>
      <c r="F53" s="50"/>
      <c r="G53" s="50"/>
      <c r="H53" s="50"/>
      <c r="I53" s="51">
        <f t="shared" si="34"/>
        <v>0</v>
      </c>
      <c r="J53" s="50">
        <v>0</v>
      </c>
      <c r="K53" s="50">
        <v>0</v>
      </c>
      <c r="L53" s="50">
        <v>0</v>
      </c>
      <c r="M53" s="51"/>
      <c r="N53" s="50"/>
      <c r="O53" s="50"/>
      <c r="P53" s="50"/>
      <c r="Q53" s="50">
        <v>0</v>
      </c>
      <c r="R53" s="50">
        <f t="shared" si="32"/>
        <v>0</v>
      </c>
      <c r="S53" s="50">
        <f t="shared" si="32"/>
        <v>0</v>
      </c>
      <c r="T53" s="50">
        <f t="shared" si="32"/>
        <v>0</v>
      </c>
    </row>
    <row r="54" spans="1:20" customFormat="1" ht="55.15" hidden="1" customHeight="1" x14ac:dyDescent="0.25">
      <c r="A54" s="58"/>
      <c r="B54" s="58"/>
      <c r="C54" s="18" t="s">
        <v>24</v>
      </c>
      <c r="D54" s="51"/>
      <c r="E54" s="50"/>
      <c r="F54" s="50"/>
      <c r="G54" s="50"/>
      <c r="H54" s="50"/>
      <c r="I54" s="51"/>
      <c r="J54" s="50"/>
      <c r="K54" s="50"/>
      <c r="L54" s="50"/>
      <c r="M54" s="51"/>
      <c r="N54" s="50"/>
      <c r="O54" s="50"/>
      <c r="P54" s="50"/>
      <c r="Q54" s="50"/>
      <c r="R54" s="50"/>
      <c r="S54" s="50"/>
      <c r="T54" s="50"/>
    </row>
    <row r="55" spans="1:20" customFormat="1" ht="43.15" hidden="1" customHeight="1" x14ac:dyDescent="0.25">
      <c r="A55" s="58"/>
      <c r="B55" s="58"/>
      <c r="C55" s="10" t="s">
        <v>25</v>
      </c>
      <c r="D55" s="51">
        <f>D56-D57</f>
        <v>0</v>
      </c>
      <c r="E55" s="51">
        <f>E56-E57+E58</f>
        <v>0</v>
      </c>
      <c r="F55" s="51">
        <f>F56-F57+F58</f>
        <v>0</v>
      </c>
      <c r="G55" s="51">
        <f>G56-G57+G58</f>
        <v>0</v>
      </c>
      <c r="H55" s="51">
        <f>H56-H57+H58</f>
        <v>0</v>
      </c>
      <c r="I55" s="51">
        <f>J55+K55</f>
        <v>0</v>
      </c>
      <c r="J55" s="51">
        <f>J56-J57</f>
        <v>0</v>
      </c>
      <c r="K55" s="51">
        <f>K56-K57</f>
        <v>0</v>
      </c>
      <c r="L55" s="51">
        <f>L56-L57</f>
        <v>0</v>
      </c>
      <c r="M55" s="51">
        <f>N55+O55</f>
        <v>0</v>
      </c>
      <c r="N55" s="51">
        <f>N56-N57</f>
        <v>0</v>
      </c>
      <c r="O55" s="51">
        <f>O56-O57</f>
        <v>0</v>
      </c>
      <c r="P55" s="51">
        <f>P56-P57</f>
        <v>0</v>
      </c>
      <c r="Q55" s="50">
        <f t="shared" ref="Q55:T57" si="36">I55-M55</f>
        <v>0</v>
      </c>
      <c r="R55" s="50">
        <f t="shared" si="36"/>
        <v>0</v>
      </c>
      <c r="S55" s="50">
        <f t="shared" si="36"/>
        <v>0</v>
      </c>
      <c r="T55" s="50">
        <f t="shared" si="36"/>
        <v>0</v>
      </c>
    </row>
    <row r="56" spans="1:20" customFormat="1" ht="36" hidden="1" customHeight="1" x14ac:dyDescent="0.25">
      <c r="A56" s="58">
        <v>205100</v>
      </c>
      <c r="B56" s="58"/>
      <c r="C56" s="11" t="s">
        <v>20</v>
      </c>
      <c r="D56" s="53">
        <f>E56+F56</f>
        <v>0</v>
      </c>
      <c r="E56" s="52"/>
      <c r="F56" s="52"/>
      <c r="G56" s="52"/>
      <c r="H56" s="52">
        <v>0</v>
      </c>
      <c r="I56" s="53">
        <f>J56+K56</f>
        <v>0</v>
      </c>
      <c r="J56" s="52">
        <v>0</v>
      </c>
      <c r="K56" s="52"/>
      <c r="L56" s="52">
        <v>0</v>
      </c>
      <c r="M56" s="53">
        <f>N56+O56</f>
        <v>0</v>
      </c>
      <c r="N56" s="52"/>
      <c r="O56" s="52"/>
      <c r="P56" s="52">
        <v>0</v>
      </c>
      <c r="Q56" s="52">
        <f t="shared" si="36"/>
        <v>0</v>
      </c>
      <c r="R56" s="52">
        <f t="shared" si="36"/>
        <v>0</v>
      </c>
      <c r="S56" s="52">
        <f t="shared" si="36"/>
        <v>0</v>
      </c>
      <c r="T56" s="52">
        <f t="shared" si="36"/>
        <v>0</v>
      </c>
    </row>
    <row r="57" spans="1:20" s="59" customFormat="1" ht="39.6" hidden="1" customHeight="1" x14ac:dyDescent="0.3">
      <c r="A57" s="58">
        <v>205200</v>
      </c>
      <c r="B57" s="58"/>
      <c r="C57" s="11" t="s">
        <v>21</v>
      </c>
      <c r="D57" s="53">
        <f>E57+F57</f>
        <v>0</v>
      </c>
      <c r="E57" s="52"/>
      <c r="F57" s="52"/>
      <c r="G57" s="52"/>
      <c r="H57" s="52">
        <v>0</v>
      </c>
      <c r="I57" s="53">
        <f>J57+K57</f>
        <v>0</v>
      </c>
      <c r="J57" s="52"/>
      <c r="K57" s="52"/>
      <c r="L57" s="52"/>
      <c r="M57" s="53">
        <f>N57+O57</f>
        <v>0</v>
      </c>
      <c r="N57" s="52"/>
      <c r="O57" s="52"/>
      <c r="P57" s="52"/>
      <c r="Q57" s="52">
        <f t="shared" si="36"/>
        <v>0</v>
      </c>
      <c r="R57" s="52">
        <f t="shared" si="36"/>
        <v>0</v>
      </c>
      <c r="S57" s="52">
        <f t="shared" si="36"/>
        <v>0</v>
      </c>
      <c r="T57" s="52">
        <f t="shared" si="36"/>
        <v>0</v>
      </c>
    </row>
    <row r="58" spans="1:20" customFormat="1" ht="33.6" hidden="1" customHeight="1" x14ac:dyDescent="0.25">
      <c r="A58" s="58"/>
      <c r="B58" s="58"/>
      <c r="C58" s="10" t="s">
        <v>23</v>
      </c>
      <c r="D58" s="51">
        <f>E58+F58</f>
        <v>0</v>
      </c>
      <c r="E58" s="50">
        <v>0</v>
      </c>
      <c r="F58" s="50">
        <v>0</v>
      </c>
      <c r="G58" s="50">
        <v>0</v>
      </c>
      <c r="H58" s="50">
        <v>0</v>
      </c>
      <c r="I58" s="51">
        <f>J58+K58</f>
        <v>0</v>
      </c>
      <c r="J58" s="50"/>
      <c r="K58" s="50"/>
      <c r="L58" s="50"/>
      <c r="M58" s="51">
        <f>N58+O58</f>
        <v>0</v>
      </c>
      <c r="N58" s="50"/>
      <c r="O58" s="50"/>
      <c r="P58" s="50">
        <v>0</v>
      </c>
      <c r="Q58" s="50">
        <v>0</v>
      </c>
      <c r="R58" s="50">
        <f>J58-N58</f>
        <v>0</v>
      </c>
      <c r="S58" s="50">
        <v>0</v>
      </c>
      <c r="T58" s="50">
        <v>0</v>
      </c>
    </row>
    <row r="59" spans="1:20" s="32" customFormat="1" ht="23.25" x14ac:dyDescent="0.35">
      <c r="C59" s="32" t="s">
        <v>63</v>
      </c>
      <c r="D59" s="33"/>
      <c r="F59" s="44"/>
      <c r="G59" s="44"/>
      <c r="H59" s="43"/>
      <c r="I59" s="46"/>
      <c r="K59" s="43"/>
      <c r="L59" s="43"/>
    </row>
    <row r="60" spans="1:20" s="32" customFormat="1" ht="23.25" x14ac:dyDescent="0.35">
      <c r="D60" s="33"/>
      <c r="F60" s="44"/>
      <c r="G60" s="44"/>
      <c r="H60" s="43"/>
      <c r="I60" s="46"/>
      <c r="K60" s="43"/>
      <c r="L60" s="43"/>
    </row>
    <row r="61" spans="1:20" s="32" customFormat="1" ht="23.25" x14ac:dyDescent="0.35">
      <c r="D61" s="33"/>
      <c r="F61" s="44"/>
      <c r="G61" s="44"/>
      <c r="H61" s="43"/>
      <c r="I61" s="46"/>
      <c r="K61" s="43"/>
      <c r="L61" s="43"/>
    </row>
    <row r="62" spans="1:20" s="32" customFormat="1" ht="23.25" x14ac:dyDescent="0.35">
      <c r="D62" s="33"/>
      <c r="F62" s="44"/>
      <c r="G62" s="44"/>
      <c r="H62" s="43"/>
      <c r="I62" s="46"/>
      <c r="K62" s="43"/>
      <c r="L62" s="43"/>
    </row>
    <row r="63" spans="1:20" s="32" customFormat="1" ht="23.25" x14ac:dyDescent="0.35">
      <c r="D63" s="33"/>
      <c r="F63" s="44"/>
      <c r="G63" s="44"/>
      <c r="H63" s="43"/>
      <c r="I63" s="46"/>
      <c r="K63" s="43"/>
      <c r="L63" s="43"/>
    </row>
    <row r="64" spans="1:20" s="32" customFormat="1" ht="23.25" x14ac:dyDescent="0.35">
      <c r="D64" s="33"/>
      <c r="F64" s="44"/>
      <c r="G64" s="44"/>
      <c r="H64" s="43"/>
      <c r="I64" s="46"/>
      <c r="K64" s="43"/>
      <c r="L64" s="43"/>
    </row>
    <row r="65" spans="4:12" s="32" customFormat="1" ht="23.25" x14ac:dyDescent="0.35">
      <c r="D65" s="33"/>
      <c r="F65" s="44"/>
      <c r="G65" s="44"/>
      <c r="H65" s="43"/>
      <c r="I65" s="46"/>
      <c r="K65" s="43"/>
      <c r="L65" s="43"/>
    </row>
    <row r="66" spans="4:12" s="32" customFormat="1" ht="23.25" x14ac:dyDescent="0.35">
      <c r="D66" s="33"/>
      <c r="F66" s="44"/>
      <c r="G66" s="44"/>
      <c r="H66" s="43"/>
      <c r="I66" s="46"/>
      <c r="K66" s="43"/>
      <c r="L66" s="43"/>
    </row>
    <row r="67" spans="4:12" s="32" customFormat="1" ht="23.25" x14ac:dyDescent="0.35">
      <c r="D67" s="33"/>
      <c r="F67" s="44"/>
      <c r="G67" s="44"/>
      <c r="H67" s="43"/>
      <c r="I67" s="46"/>
      <c r="K67" s="43"/>
      <c r="L67" s="43"/>
    </row>
    <row r="68" spans="4:12" s="32" customFormat="1" ht="23.25" x14ac:dyDescent="0.35">
      <c r="D68" s="33"/>
      <c r="F68" s="43"/>
      <c r="G68" s="43"/>
      <c r="H68" s="43"/>
      <c r="I68" s="46"/>
      <c r="K68" s="43"/>
      <c r="L68" s="43"/>
    </row>
    <row r="69" spans="4:12" s="32" customFormat="1" ht="23.25" x14ac:dyDescent="0.35">
      <c r="D69" s="33"/>
      <c r="F69" s="43"/>
      <c r="G69" s="43"/>
      <c r="H69" s="43"/>
      <c r="I69" s="46"/>
      <c r="K69" s="43"/>
      <c r="L69" s="43"/>
    </row>
    <row r="70" spans="4:12" s="32" customFormat="1" ht="23.25" x14ac:dyDescent="0.35">
      <c r="D70" s="33"/>
      <c r="F70" s="43"/>
      <c r="G70" s="43"/>
      <c r="H70" s="43"/>
      <c r="I70" s="46"/>
      <c r="K70" s="43"/>
      <c r="L70" s="43"/>
    </row>
    <row r="71" spans="4:12" s="32" customFormat="1" ht="23.25" x14ac:dyDescent="0.35">
      <c r="D71" s="33"/>
      <c r="F71" s="43"/>
      <c r="G71" s="43"/>
      <c r="H71" s="43"/>
      <c r="I71" s="46"/>
      <c r="K71" s="43"/>
      <c r="L71" s="43"/>
    </row>
    <row r="72" spans="4:12" s="32" customFormat="1" ht="23.25" x14ac:dyDescent="0.35">
      <c r="D72" s="33"/>
      <c r="F72" s="43"/>
      <c r="G72" s="43"/>
      <c r="H72" s="43"/>
      <c r="I72" s="46"/>
      <c r="K72" s="43"/>
      <c r="L72" s="43"/>
    </row>
    <row r="73" spans="4:12" s="32" customFormat="1" ht="23.25" x14ac:dyDescent="0.35">
      <c r="D73" s="33"/>
      <c r="F73" s="43"/>
      <c r="G73" s="43"/>
      <c r="H73" s="43"/>
      <c r="I73" s="46"/>
      <c r="K73" s="43"/>
      <c r="L73" s="43"/>
    </row>
    <row r="74" spans="4:12" s="32" customFormat="1" ht="23.25" x14ac:dyDescent="0.35">
      <c r="D74" s="33"/>
      <c r="F74" s="43"/>
      <c r="G74" s="43"/>
      <c r="H74" s="43"/>
      <c r="I74" s="46"/>
      <c r="K74" s="43"/>
      <c r="L74" s="43"/>
    </row>
    <row r="75" spans="4:12" s="32" customFormat="1" ht="23.25" x14ac:dyDescent="0.35">
      <c r="D75" s="33"/>
      <c r="F75" s="43"/>
      <c r="G75" s="43"/>
      <c r="H75" s="43"/>
      <c r="I75" s="46"/>
      <c r="K75" s="43"/>
      <c r="L75" s="43"/>
    </row>
    <row r="76" spans="4:12" s="32" customFormat="1" ht="23.25" x14ac:dyDescent="0.35">
      <c r="D76" s="33"/>
      <c r="F76" s="43"/>
      <c r="G76" s="43"/>
      <c r="H76" s="43"/>
      <c r="I76" s="46"/>
      <c r="K76" s="43"/>
      <c r="L76" s="43"/>
    </row>
    <row r="77" spans="4:12" s="32" customFormat="1" ht="23.25" x14ac:dyDescent="0.35">
      <c r="D77" s="33"/>
      <c r="F77" s="43"/>
      <c r="G77" s="43"/>
      <c r="H77" s="43"/>
      <c r="I77" s="46"/>
      <c r="K77" s="43"/>
      <c r="L77" s="43"/>
    </row>
    <row r="78" spans="4:12" s="32" customFormat="1" ht="23.25" x14ac:dyDescent="0.35">
      <c r="F78" s="43"/>
      <c r="G78" s="43"/>
      <c r="H78" s="43"/>
      <c r="I78" s="46"/>
      <c r="K78" s="43"/>
      <c r="L78" s="43"/>
    </row>
    <row r="79" spans="4:12" s="32" customFormat="1" ht="23.25" x14ac:dyDescent="0.35">
      <c r="F79" s="43"/>
      <c r="G79" s="43"/>
      <c r="H79" s="43"/>
      <c r="I79" s="46"/>
      <c r="K79" s="43"/>
      <c r="L79" s="43"/>
    </row>
    <row r="80" spans="4:12" s="32" customFormat="1" ht="23.25" x14ac:dyDescent="0.35">
      <c r="F80" s="43"/>
      <c r="G80" s="43"/>
      <c r="H80" s="43"/>
      <c r="I80" s="46"/>
      <c r="K80" s="43"/>
      <c r="L80" s="43"/>
    </row>
    <row r="81" spans="6:12" s="32" customFormat="1" ht="23.25" x14ac:dyDescent="0.35">
      <c r="F81" s="43"/>
      <c r="G81" s="43"/>
      <c r="H81" s="43"/>
      <c r="I81" s="46"/>
      <c r="K81" s="43"/>
      <c r="L81" s="43"/>
    </row>
    <row r="82" spans="6:12" s="32" customFormat="1" ht="23.25" x14ac:dyDescent="0.35">
      <c r="F82" s="43"/>
      <c r="G82" s="43"/>
      <c r="H82" s="43"/>
      <c r="I82" s="46"/>
      <c r="K82" s="43"/>
      <c r="L82" s="43"/>
    </row>
    <row r="83" spans="6:12" s="32" customFormat="1" ht="23.25" x14ac:dyDescent="0.35">
      <c r="F83" s="43"/>
      <c r="G83" s="43"/>
      <c r="H83" s="43"/>
      <c r="I83" s="46"/>
      <c r="K83" s="43"/>
      <c r="L83" s="43"/>
    </row>
    <row r="84" spans="6:12" s="32" customFormat="1" ht="23.25" x14ac:dyDescent="0.35">
      <c r="F84" s="43"/>
      <c r="G84" s="43"/>
      <c r="H84" s="43"/>
      <c r="I84" s="46"/>
      <c r="K84" s="43"/>
      <c r="L84" s="43"/>
    </row>
    <row r="85" spans="6:12" s="32" customFormat="1" ht="23.25" x14ac:dyDescent="0.35">
      <c r="F85" s="43"/>
      <c r="G85" s="43"/>
      <c r="H85" s="43"/>
      <c r="I85" s="46"/>
      <c r="K85" s="43"/>
      <c r="L85" s="43"/>
    </row>
    <row r="86" spans="6:12" s="32" customFormat="1" ht="23.25" x14ac:dyDescent="0.35">
      <c r="F86" s="43"/>
      <c r="G86" s="43"/>
      <c r="H86" s="43"/>
      <c r="I86" s="46"/>
      <c r="K86" s="43"/>
      <c r="L86" s="43"/>
    </row>
    <row r="87" spans="6:12" s="32" customFormat="1" ht="23.25" x14ac:dyDescent="0.35">
      <c r="F87" s="43"/>
      <c r="G87" s="43"/>
      <c r="H87" s="43"/>
      <c r="I87" s="46"/>
      <c r="K87" s="43"/>
      <c r="L87" s="43"/>
    </row>
    <row r="88" spans="6:12" s="32" customFormat="1" ht="23.25" x14ac:dyDescent="0.35">
      <c r="F88" s="43"/>
      <c r="G88" s="43"/>
      <c r="H88" s="43"/>
      <c r="I88" s="46"/>
      <c r="K88" s="43"/>
      <c r="L88" s="43"/>
    </row>
    <row r="89" spans="6:12" s="32" customFormat="1" ht="23.25" x14ac:dyDescent="0.35">
      <c r="F89" s="43"/>
      <c r="G89" s="43"/>
      <c r="H89" s="43"/>
      <c r="I89" s="46"/>
      <c r="K89" s="43"/>
      <c r="L89" s="43"/>
    </row>
    <row r="90" spans="6:12" s="32" customFormat="1" ht="23.25" x14ac:dyDescent="0.35">
      <c r="F90" s="43"/>
      <c r="G90" s="43"/>
      <c r="H90" s="43"/>
      <c r="I90" s="46"/>
      <c r="K90" s="43"/>
      <c r="L90" s="43"/>
    </row>
    <row r="91" spans="6:12" s="32" customFormat="1" ht="23.25" x14ac:dyDescent="0.35">
      <c r="F91" s="43"/>
      <c r="G91" s="43"/>
      <c r="H91" s="43"/>
      <c r="I91" s="46"/>
      <c r="K91" s="43"/>
      <c r="L91" s="43"/>
    </row>
    <row r="92" spans="6:12" s="32" customFormat="1" ht="23.25" x14ac:dyDescent="0.35">
      <c r="F92" s="43"/>
      <c r="G92" s="43"/>
      <c r="H92" s="43"/>
      <c r="I92" s="46"/>
      <c r="K92" s="43"/>
      <c r="L92" s="43"/>
    </row>
    <row r="93" spans="6:12" s="32" customFormat="1" ht="23.25" x14ac:dyDescent="0.35">
      <c r="F93" s="43"/>
      <c r="G93" s="43"/>
      <c r="H93" s="43"/>
      <c r="I93" s="46"/>
      <c r="K93" s="43"/>
      <c r="L93" s="43"/>
    </row>
    <row r="94" spans="6:12" s="32" customFormat="1" ht="23.25" x14ac:dyDescent="0.35">
      <c r="F94" s="43"/>
      <c r="G94" s="43"/>
      <c r="H94" s="43"/>
      <c r="I94" s="46"/>
      <c r="K94" s="43"/>
      <c r="L94" s="43"/>
    </row>
    <row r="95" spans="6:12" s="32" customFormat="1" ht="23.25" x14ac:dyDescent="0.35">
      <c r="F95" s="43"/>
      <c r="G95" s="43"/>
      <c r="H95" s="43"/>
      <c r="I95" s="46"/>
      <c r="K95" s="43"/>
      <c r="L95" s="43"/>
    </row>
    <row r="96" spans="6:12" s="32" customFormat="1" ht="23.25" x14ac:dyDescent="0.35">
      <c r="F96" s="43"/>
      <c r="G96" s="43"/>
      <c r="H96" s="43"/>
      <c r="I96" s="46"/>
      <c r="K96" s="43"/>
      <c r="L96" s="43"/>
    </row>
    <row r="97" spans="6:12" s="32" customFormat="1" ht="23.25" x14ac:dyDescent="0.35">
      <c r="F97" s="43"/>
      <c r="G97" s="43"/>
      <c r="H97" s="43"/>
      <c r="I97" s="46"/>
      <c r="K97" s="43"/>
      <c r="L97" s="43"/>
    </row>
    <row r="98" spans="6:12" s="32" customFormat="1" ht="23.25" x14ac:dyDescent="0.35">
      <c r="F98" s="43"/>
      <c r="G98" s="43"/>
      <c r="H98" s="43"/>
      <c r="I98" s="46"/>
      <c r="K98" s="43"/>
      <c r="L98" s="43"/>
    </row>
    <row r="99" spans="6:12" s="32" customFormat="1" ht="23.25" x14ac:dyDescent="0.35">
      <c r="F99" s="43"/>
      <c r="G99" s="43"/>
      <c r="H99" s="43"/>
      <c r="I99" s="46"/>
      <c r="K99" s="43"/>
      <c r="L99" s="43"/>
    </row>
    <row r="100" spans="6:12" s="32" customFormat="1" ht="23.25" x14ac:dyDescent="0.35">
      <c r="F100" s="43"/>
      <c r="G100" s="43"/>
      <c r="H100" s="43"/>
      <c r="I100" s="46"/>
      <c r="K100" s="43"/>
      <c r="L100" s="43"/>
    </row>
    <row r="101" spans="6:12" s="32" customFormat="1" ht="23.25" x14ac:dyDescent="0.35">
      <c r="F101" s="43"/>
      <c r="G101" s="43"/>
      <c r="H101" s="43"/>
      <c r="I101" s="46"/>
      <c r="K101" s="43"/>
      <c r="L101" s="43"/>
    </row>
    <row r="102" spans="6:12" s="32" customFormat="1" ht="23.25" x14ac:dyDescent="0.35">
      <c r="F102" s="43"/>
      <c r="G102" s="43"/>
      <c r="H102" s="43"/>
      <c r="I102" s="46"/>
      <c r="K102" s="43"/>
      <c r="L102" s="43"/>
    </row>
    <row r="103" spans="6:12" s="32" customFormat="1" ht="23.25" x14ac:dyDescent="0.35">
      <c r="F103" s="43"/>
      <c r="G103" s="43"/>
      <c r="H103" s="43"/>
      <c r="I103" s="46"/>
      <c r="K103" s="43"/>
      <c r="L103" s="43"/>
    </row>
    <row r="104" spans="6:12" s="32" customFormat="1" ht="23.25" x14ac:dyDescent="0.35">
      <c r="F104" s="43"/>
      <c r="G104" s="43"/>
      <c r="H104" s="43"/>
      <c r="I104" s="46"/>
      <c r="K104" s="43"/>
      <c r="L104" s="43"/>
    </row>
    <row r="105" spans="6:12" s="32" customFormat="1" ht="23.25" x14ac:dyDescent="0.35">
      <c r="F105" s="43"/>
      <c r="G105" s="43"/>
      <c r="H105" s="43"/>
      <c r="I105" s="46"/>
      <c r="K105" s="43"/>
      <c r="L105" s="43"/>
    </row>
    <row r="106" spans="6:12" s="32" customFormat="1" ht="23.25" x14ac:dyDescent="0.35">
      <c r="F106" s="43"/>
      <c r="G106" s="43"/>
      <c r="H106" s="43"/>
      <c r="I106" s="46"/>
      <c r="K106" s="43"/>
      <c r="L106" s="43"/>
    </row>
    <row r="107" spans="6:12" s="32" customFormat="1" ht="23.25" x14ac:dyDescent="0.35">
      <c r="F107" s="43"/>
      <c r="G107" s="43"/>
      <c r="H107" s="43"/>
      <c r="I107" s="46"/>
      <c r="K107" s="43"/>
      <c r="L107" s="43"/>
    </row>
    <row r="108" spans="6:12" s="32" customFormat="1" ht="23.25" x14ac:dyDescent="0.35">
      <c r="F108" s="43"/>
      <c r="G108" s="43"/>
      <c r="H108" s="43"/>
      <c r="I108" s="46"/>
      <c r="K108" s="43"/>
      <c r="L108" s="43"/>
    </row>
    <row r="109" spans="6:12" s="32" customFormat="1" ht="23.25" x14ac:dyDescent="0.35">
      <c r="F109" s="43"/>
      <c r="G109" s="43"/>
      <c r="H109" s="43"/>
      <c r="I109" s="46"/>
      <c r="K109" s="43"/>
      <c r="L109" s="43"/>
    </row>
    <row r="110" spans="6:12" s="32" customFormat="1" ht="23.25" x14ac:dyDescent="0.35">
      <c r="F110" s="43"/>
      <c r="G110" s="43"/>
      <c r="H110" s="43"/>
      <c r="I110" s="46"/>
      <c r="K110" s="43"/>
      <c r="L110" s="43"/>
    </row>
    <row r="111" spans="6:12" s="32" customFormat="1" ht="23.25" x14ac:dyDescent="0.35">
      <c r="F111" s="43"/>
      <c r="G111" s="43"/>
      <c r="H111" s="43"/>
      <c r="I111" s="46"/>
      <c r="K111" s="43"/>
      <c r="L111" s="43"/>
    </row>
    <row r="112" spans="6:12" s="32" customFormat="1" ht="23.25" x14ac:dyDescent="0.35">
      <c r="F112" s="43"/>
      <c r="G112" s="43"/>
      <c r="H112" s="43"/>
      <c r="I112" s="46"/>
      <c r="K112" s="43"/>
      <c r="L112" s="43"/>
    </row>
    <row r="113" spans="6:12" s="32" customFormat="1" ht="23.25" x14ac:dyDescent="0.35">
      <c r="F113" s="43"/>
      <c r="G113" s="43"/>
      <c r="H113" s="43"/>
      <c r="I113" s="46"/>
      <c r="K113" s="43"/>
      <c r="L113" s="43"/>
    </row>
    <row r="114" spans="6:12" s="32" customFormat="1" ht="23.25" x14ac:dyDescent="0.35">
      <c r="F114" s="43"/>
      <c r="G114" s="43"/>
      <c r="H114" s="43"/>
      <c r="I114" s="46"/>
      <c r="K114" s="43"/>
      <c r="L114" s="43"/>
    </row>
    <row r="115" spans="6:12" s="32" customFormat="1" ht="23.25" x14ac:dyDescent="0.35">
      <c r="F115" s="43"/>
      <c r="G115" s="43"/>
      <c r="H115" s="43"/>
      <c r="I115" s="46"/>
      <c r="K115" s="43"/>
      <c r="L115" s="43"/>
    </row>
    <row r="116" spans="6:12" s="32" customFormat="1" ht="23.25" x14ac:dyDescent="0.35">
      <c r="F116" s="43"/>
      <c r="G116" s="43"/>
      <c r="H116" s="43"/>
      <c r="I116" s="46"/>
      <c r="K116" s="43"/>
      <c r="L116" s="43"/>
    </row>
    <row r="117" spans="6:12" s="32" customFormat="1" ht="23.25" x14ac:dyDescent="0.35">
      <c r="F117" s="43"/>
      <c r="G117" s="43"/>
      <c r="H117" s="43"/>
      <c r="I117" s="46"/>
      <c r="K117" s="43"/>
      <c r="L117" s="43"/>
    </row>
    <row r="118" spans="6:12" s="32" customFormat="1" ht="23.25" x14ac:dyDescent="0.35">
      <c r="F118" s="43"/>
      <c r="G118" s="43"/>
      <c r="H118" s="43"/>
      <c r="I118" s="46"/>
      <c r="K118" s="43"/>
      <c r="L118" s="43"/>
    </row>
    <row r="119" spans="6:12" s="32" customFormat="1" ht="23.25" x14ac:dyDescent="0.35">
      <c r="F119" s="43"/>
      <c r="G119" s="43"/>
      <c r="H119" s="43"/>
      <c r="I119" s="46"/>
      <c r="K119" s="43"/>
      <c r="L119" s="43"/>
    </row>
    <row r="120" spans="6:12" s="32" customFormat="1" ht="23.25" x14ac:dyDescent="0.35">
      <c r="F120" s="43"/>
      <c r="G120" s="43"/>
      <c r="H120" s="43"/>
      <c r="I120" s="46"/>
      <c r="K120" s="43"/>
      <c r="L120" s="43"/>
    </row>
    <row r="121" spans="6:12" s="32" customFormat="1" ht="23.25" x14ac:dyDescent="0.35">
      <c r="F121" s="43"/>
      <c r="G121" s="43"/>
      <c r="H121" s="43"/>
      <c r="I121" s="46"/>
      <c r="K121" s="43"/>
      <c r="L121" s="43"/>
    </row>
    <row r="122" spans="6:12" s="32" customFormat="1" ht="23.25" x14ac:dyDescent="0.35">
      <c r="F122" s="43"/>
      <c r="G122" s="43"/>
      <c r="H122" s="43"/>
      <c r="I122" s="46"/>
      <c r="K122" s="43"/>
      <c r="L122" s="43"/>
    </row>
    <row r="123" spans="6:12" s="32" customFormat="1" ht="23.25" x14ac:dyDescent="0.35">
      <c r="F123" s="43"/>
      <c r="G123" s="43"/>
      <c r="H123" s="43"/>
      <c r="I123" s="46"/>
      <c r="K123" s="43"/>
      <c r="L123" s="43"/>
    </row>
    <row r="124" spans="6:12" s="32" customFormat="1" ht="23.25" x14ac:dyDescent="0.35">
      <c r="F124" s="43"/>
      <c r="G124" s="43"/>
      <c r="H124" s="43"/>
      <c r="I124" s="46"/>
      <c r="K124" s="43"/>
      <c r="L124" s="43"/>
    </row>
    <row r="125" spans="6:12" s="32" customFormat="1" ht="23.25" x14ac:dyDescent="0.35">
      <c r="F125" s="43"/>
      <c r="G125" s="43"/>
      <c r="H125" s="43"/>
      <c r="I125" s="46"/>
      <c r="K125" s="43"/>
      <c r="L125" s="43"/>
    </row>
    <row r="126" spans="6:12" s="32" customFormat="1" ht="23.25" x14ac:dyDescent="0.35">
      <c r="F126" s="43"/>
      <c r="G126" s="43"/>
      <c r="H126" s="43"/>
      <c r="I126" s="46"/>
      <c r="K126" s="43"/>
      <c r="L126" s="43"/>
    </row>
    <row r="127" spans="6:12" s="32" customFormat="1" ht="23.25" x14ac:dyDescent="0.35">
      <c r="F127" s="43"/>
      <c r="G127" s="43"/>
      <c r="H127" s="43"/>
      <c r="I127" s="46"/>
      <c r="K127" s="43"/>
      <c r="L127" s="43"/>
    </row>
    <row r="128" spans="6:12" s="32" customFormat="1" ht="23.25" x14ac:dyDescent="0.35">
      <c r="F128" s="43"/>
      <c r="G128" s="43"/>
      <c r="H128" s="43"/>
      <c r="I128" s="46"/>
      <c r="K128" s="43"/>
      <c r="L128" s="43"/>
    </row>
    <row r="129" spans="6:12" s="32" customFormat="1" ht="23.25" x14ac:dyDescent="0.35">
      <c r="F129" s="43"/>
      <c r="G129" s="43"/>
      <c r="H129" s="43"/>
      <c r="I129" s="46"/>
      <c r="K129" s="43"/>
      <c r="L129" s="43"/>
    </row>
    <row r="130" spans="6:12" s="32" customFormat="1" ht="23.25" x14ac:dyDescent="0.35">
      <c r="F130" s="43"/>
      <c r="G130" s="43"/>
      <c r="H130" s="43"/>
      <c r="I130" s="46"/>
      <c r="K130" s="43"/>
      <c r="L130" s="43"/>
    </row>
    <row r="131" spans="6:12" s="32" customFormat="1" ht="23.25" x14ac:dyDescent="0.35">
      <c r="F131" s="43"/>
      <c r="G131" s="43"/>
      <c r="H131" s="43"/>
      <c r="I131" s="46"/>
      <c r="K131" s="43"/>
      <c r="L131" s="43"/>
    </row>
    <row r="132" spans="6:12" s="32" customFormat="1" ht="23.25" x14ac:dyDescent="0.35">
      <c r="F132" s="43"/>
      <c r="G132" s="43"/>
      <c r="H132" s="43"/>
      <c r="I132" s="46"/>
      <c r="K132" s="43"/>
      <c r="L132" s="43"/>
    </row>
    <row r="133" spans="6:12" s="32" customFormat="1" ht="23.25" x14ac:dyDescent="0.35">
      <c r="F133" s="43"/>
      <c r="G133" s="43"/>
      <c r="H133" s="43"/>
      <c r="I133" s="46"/>
      <c r="K133" s="43"/>
      <c r="L133" s="43"/>
    </row>
    <row r="134" spans="6:12" s="32" customFormat="1" ht="23.25" x14ac:dyDescent="0.35">
      <c r="F134" s="43"/>
      <c r="G134" s="43"/>
      <c r="H134" s="43"/>
      <c r="I134" s="46"/>
      <c r="K134" s="43"/>
      <c r="L134" s="43"/>
    </row>
    <row r="135" spans="6:12" s="32" customFormat="1" ht="23.25" x14ac:dyDescent="0.35">
      <c r="F135" s="43"/>
      <c r="G135" s="43"/>
      <c r="H135" s="43"/>
      <c r="I135" s="46"/>
      <c r="K135" s="43"/>
      <c r="L135" s="43"/>
    </row>
    <row r="136" spans="6:12" s="32" customFormat="1" ht="23.25" x14ac:dyDescent="0.35">
      <c r="F136" s="43"/>
      <c r="G136" s="43"/>
      <c r="H136" s="43"/>
      <c r="I136" s="46"/>
      <c r="K136" s="43"/>
      <c r="L136" s="43"/>
    </row>
    <row r="137" spans="6:12" s="32" customFormat="1" ht="23.25" x14ac:dyDescent="0.35">
      <c r="F137" s="43"/>
      <c r="G137" s="43"/>
      <c r="H137" s="43"/>
      <c r="I137" s="46"/>
      <c r="K137" s="43"/>
      <c r="L137" s="43"/>
    </row>
    <row r="138" spans="6:12" s="32" customFormat="1" ht="23.25" x14ac:dyDescent="0.35">
      <c r="F138" s="43"/>
      <c r="G138" s="43"/>
      <c r="H138" s="43"/>
      <c r="I138" s="46"/>
      <c r="K138" s="43"/>
      <c r="L138" s="43"/>
    </row>
    <row r="139" spans="6:12" s="32" customFormat="1" ht="23.25" x14ac:dyDescent="0.35">
      <c r="F139" s="43"/>
      <c r="G139" s="43"/>
      <c r="H139" s="43"/>
      <c r="I139" s="46"/>
      <c r="K139" s="43"/>
      <c r="L139" s="43"/>
    </row>
    <row r="140" spans="6:12" s="32" customFormat="1" ht="23.25" x14ac:dyDescent="0.35">
      <c r="F140" s="43"/>
      <c r="G140" s="43"/>
      <c r="H140" s="43"/>
      <c r="I140" s="46"/>
      <c r="K140" s="43"/>
      <c r="L140" s="43"/>
    </row>
    <row r="141" spans="6:12" s="32" customFormat="1" ht="23.25" x14ac:dyDescent="0.35">
      <c r="F141" s="43"/>
      <c r="G141" s="43"/>
      <c r="H141" s="43"/>
      <c r="I141" s="46"/>
      <c r="K141" s="43"/>
      <c r="L141" s="43"/>
    </row>
    <row r="142" spans="6:12" s="32" customFormat="1" ht="23.25" x14ac:dyDescent="0.35">
      <c r="F142" s="43"/>
      <c r="G142" s="43"/>
      <c r="H142" s="43"/>
      <c r="I142" s="46"/>
      <c r="K142" s="43"/>
      <c r="L142" s="43"/>
    </row>
    <row r="143" spans="6:12" s="32" customFormat="1" ht="23.25" x14ac:dyDescent="0.35">
      <c r="F143" s="43"/>
      <c r="G143" s="43"/>
      <c r="H143" s="43"/>
      <c r="I143" s="46"/>
      <c r="K143" s="43"/>
      <c r="L143" s="43"/>
    </row>
    <row r="144" spans="6:12" s="32" customFormat="1" ht="23.25" x14ac:dyDescent="0.35">
      <c r="F144" s="43"/>
      <c r="G144" s="43"/>
      <c r="H144" s="43"/>
      <c r="I144" s="46"/>
      <c r="K144" s="43"/>
      <c r="L144" s="43"/>
    </row>
    <row r="145" spans="6:12" s="32" customFormat="1" ht="23.25" x14ac:dyDescent="0.35">
      <c r="F145" s="43"/>
      <c r="G145" s="43"/>
      <c r="H145" s="43"/>
      <c r="I145" s="46"/>
      <c r="K145" s="43"/>
      <c r="L145" s="43"/>
    </row>
    <row r="146" spans="6:12" s="32" customFormat="1" ht="23.25" x14ac:dyDescent="0.35">
      <c r="F146" s="43"/>
      <c r="G146" s="43"/>
      <c r="H146" s="43"/>
      <c r="I146" s="46"/>
      <c r="K146" s="43"/>
      <c r="L146" s="43"/>
    </row>
    <row r="147" spans="6:12" s="32" customFormat="1" ht="23.25" x14ac:dyDescent="0.35">
      <c r="F147" s="43"/>
      <c r="G147" s="43"/>
      <c r="H147" s="43"/>
      <c r="I147" s="46"/>
      <c r="K147" s="43"/>
      <c r="L147" s="43"/>
    </row>
    <row r="148" spans="6:12" s="32" customFormat="1" ht="23.25" x14ac:dyDescent="0.35">
      <c r="F148" s="43"/>
      <c r="G148" s="43"/>
      <c r="H148" s="43"/>
      <c r="I148" s="46"/>
      <c r="K148" s="43"/>
      <c r="L148" s="43"/>
    </row>
    <row r="149" spans="6:12" s="32" customFormat="1" ht="23.25" x14ac:dyDescent="0.35">
      <c r="F149" s="43"/>
      <c r="G149" s="43"/>
      <c r="H149" s="43"/>
      <c r="I149" s="46"/>
      <c r="K149" s="43"/>
      <c r="L149" s="43"/>
    </row>
    <row r="150" spans="6:12" s="32" customFormat="1" ht="23.25" x14ac:dyDescent="0.35">
      <c r="F150" s="43"/>
      <c r="G150" s="43"/>
      <c r="H150" s="43"/>
      <c r="I150" s="46"/>
      <c r="K150" s="43"/>
      <c r="L150" s="43"/>
    </row>
    <row r="151" spans="6:12" s="32" customFormat="1" ht="23.25" x14ac:dyDescent="0.35">
      <c r="F151" s="43"/>
      <c r="G151" s="43"/>
      <c r="H151" s="43"/>
      <c r="I151" s="46"/>
      <c r="K151" s="43"/>
      <c r="L151" s="43"/>
    </row>
    <row r="152" spans="6:12" s="32" customFormat="1" ht="23.25" x14ac:dyDescent="0.35">
      <c r="F152" s="43"/>
      <c r="G152" s="43"/>
      <c r="H152" s="43"/>
      <c r="I152" s="46"/>
      <c r="K152" s="43"/>
      <c r="L152" s="43"/>
    </row>
    <row r="153" spans="6:12" s="32" customFormat="1" ht="23.25" x14ac:dyDescent="0.35">
      <c r="F153" s="43"/>
      <c r="G153" s="43"/>
      <c r="H153" s="43"/>
      <c r="I153" s="46"/>
      <c r="K153" s="43"/>
      <c r="L153" s="43"/>
    </row>
    <row r="154" spans="6:12" s="32" customFormat="1" ht="23.25" x14ac:dyDescent="0.35">
      <c r="F154" s="43"/>
      <c r="G154" s="43"/>
      <c r="H154" s="43"/>
      <c r="I154" s="46"/>
      <c r="K154" s="43"/>
      <c r="L154" s="43"/>
    </row>
    <row r="155" spans="6:12" s="32" customFormat="1" ht="23.25" x14ac:dyDescent="0.35">
      <c r="F155" s="43"/>
      <c r="G155" s="43"/>
      <c r="H155" s="43"/>
      <c r="I155" s="46"/>
      <c r="K155" s="43"/>
      <c r="L155" s="43"/>
    </row>
    <row r="156" spans="6:12" s="32" customFormat="1" ht="23.25" x14ac:dyDescent="0.35">
      <c r="F156" s="43"/>
      <c r="G156" s="43"/>
      <c r="H156" s="43"/>
      <c r="I156" s="46"/>
      <c r="K156" s="43"/>
      <c r="L156" s="43"/>
    </row>
    <row r="157" spans="6:12" s="32" customFormat="1" ht="23.25" x14ac:dyDescent="0.35">
      <c r="F157" s="43"/>
      <c r="G157" s="43"/>
      <c r="H157" s="43"/>
      <c r="I157" s="46"/>
      <c r="K157" s="43"/>
      <c r="L157" s="43"/>
    </row>
    <row r="158" spans="6:12" s="32" customFormat="1" ht="23.25" x14ac:dyDescent="0.35">
      <c r="F158" s="43"/>
      <c r="G158" s="43"/>
      <c r="H158" s="43"/>
      <c r="I158" s="46"/>
      <c r="K158" s="43"/>
      <c r="L158" s="43"/>
    </row>
    <row r="159" spans="6:12" s="32" customFormat="1" ht="23.25" x14ac:dyDescent="0.35">
      <c r="F159" s="43"/>
      <c r="G159" s="43"/>
      <c r="H159" s="43"/>
      <c r="I159" s="46"/>
      <c r="K159" s="43"/>
      <c r="L159" s="43"/>
    </row>
    <row r="160" spans="6:12" s="32" customFormat="1" ht="23.25" x14ac:dyDescent="0.35">
      <c r="F160" s="43"/>
      <c r="G160" s="43"/>
      <c r="H160" s="43"/>
      <c r="I160" s="46"/>
      <c r="K160" s="43"/>
      <c r="L160" s="43"/>
    </row>
    <row r="161" spans="6:12" s="32" customFormat="1" ht="23.25" x14ac:dyDescent="0.35">
      <c r="F161" s="43"/>
      <c r="G161" s="43"/>
      <c r="H161" s="43"/>
      <c r="I161" s="46"/>
      <c r="K161" s="43"/>
      <c r="L161" s="43"/>
    </row>
    <row r="162" spans="6:12" s="32" customFormat="1" ht="23.25" x14ac:dyDescent="0.35">
      <c r="F162" s="43"/>
      <c r="G162" s="43"/>
      <c r="H162" s="43"/>
      <c r="I162" s="46"/>
      <c r="K162" s="43"/>
      <c r="L162" s="43"/>
    </row>
    <row r="163" spans="6:12" s="32" customFormat="1" ht="23.25" x14ac:dyDescent="0.35">
      <c r="F163" s="43"/>
      <c r="G163" s="43"/>
      <c r="H163" s="43"/>
      <c r="I163" s="46"/>
      <c r="K163" s="43"/>
      <c r="L163" s="43"/>
    </row>
    <row r="164" spans="6:12" s="32" customFormat="1" ht="23.25" x14ac:dyDescent="0.35">
      <c r="F164" s="43"/>
      <c r="G164" s="43"/>
      <c r="H164" s="43"/>
      <c r="I164" s="46"/>
      <c r="K164" s="43"/>
      <c r="L164" s="43"/>
    </row>
    <row r="165" spans="6:12" s="32" customFormat="1" ht="23.25" x14ac:dyDescent="0.35">
      <c r="F165" s="43"/>
      <c r="G165" s="43"/>
      <c r="H165" s="43"/>
      <c r="I165" s="46"/>
      <c r="K165" s="43"/>
      <c r="L165" s="43"/>
    </row>
    <row r="166" spans="6:12" s="21" customFormat="1" ht="12.75" x14ac:dyDescent="0.2">
      <c r="F166" s="3"/>
      <c r="G166" s="3"/>
      <c r="H166" s="3"/>
      <c r="I166" s="28"/>
      <c r="K166" s="3"/>
      <c r="L166" s="3"/>
    </row>
    <row r="167" spans="6:12" s="21" customFormat="1" ht="12.75" x14ac:dyDescent="0.2">
      <c r="F167" s="3"/>
      <c r="G167" s="3"/>
      <c r="H167" s="3"/>
      <c r="I167" s="28"/>
      <c r="K167" s="3"/>
      <c r="L167" s="3"/>
    </row>
    <row r="168" spans="6:12" s="21" customFormat="1" ht="12.75" x14ac:dyDescent="0.2">
      <c r="F168" s="3"/>
      <c r="G168" s="3"/>
      <c r="H168" s="3"/>
      <c r="I168" s="28"/>
      <c r="K168" s="3"/>
      <c r="L168" s="3"/>
    </row>
    <row r="169" spans="6:12" s="21" customFormat="1" ht="12.75" x14ac:dyDescent="0.2">
      <c r="F169" s="3"/>
      <c r="G169" s="3"/>
      <c r="H169" s="3"/>
      <c r="I169" s="28"/>
      <c r="K169" s="3"/>
      <c r="L169" s="3"/>
    </row>
    <row r="170" spans="6:12" s="21" customFormat="1" ht="12.75" x14ac:dyDescent="0.2">
      <c r="F170" s="3"/>
      <c r="G170" s="3"/>
      <c r="H170" s="3"/>
      <c r="I170" s="28"/>
      <c r="K170" s="3"/>
      <c r="L170" s="3"/>
    </row>
  </sheetData>
  <mergeCells count="25">
    <mergeCell ref="P7:P10"/>
    <mergeCell ref="R7:R10"/>
    <mergeCell ref="S7:S10"/>
    <mergeCell ref="T7:T10"/>
    <mergeCell ref="J7:J10"/>
    <mergeCell ref="K7:K10"/>
    <mergeCell ref="L7:L10"/>
    <mergeCell ref="N7:N10"/>
    <mergeCell ref="O7:O10"/>
    <mergeCell ref="C2:T2"/>
    <mergeCell ref="C3:T3"/>
    <mergeCell ref="C4:T4"/>
    <mergeCell ref="C6:C10"/>
    <mergeCell ref="D6:D10"/>
    <mergeCell ref="E6:G6"/>
    <mergeCell ref="H6:H10"/>
    <mergeCell ref="I6:I10"/>
    <mergeCell ref="J6:L6"/>
    <mergeCell ref="M6:M10"/>
    <mergeCell ref="N6:P6"/>
    <mergeCell ref="Q6:Q10"/>
    <mergeCell ref="R6:T6"/>
    <mergeCell ref="E7:E10"/>
    <mergeCell ref="F7:F10"/>
    <mergeCell ref="G7:G10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70"/>
  <sheetViews>
    <sheetView topLeftCell="C28" zoomScale="48" zoomScaleNormal="48" workbookViewId="0">
      <selection activeCell="F52" sqref="F52"/>
    </sheetView>
  </sheetViews>
  <sheetFormatPr defaultColWidth="8.85546875" defaultRowHeight="20.25" x14ac:dyDescent="0.3"/>
  <cols>
    <col min="1" max="1" width="12.140625" style="20" hidden="1" customWidth="1"/>
    <col min="2" max="2" width="0.28515625" style="20" hidden="1" customWidth="1"/>
    <col min="3" max="3" width="110.7109375" style="21" customWidth="1"/>
    <col min="4" max="4" width="26" style="22" customWidth="1"/>
    <col min="5" max="5" width="24.5703125" style="21" customWidth="1"/>
    <col min="6" max="6" width="23.42578125" style="31" customWidth="1"/>
    <col min="7" max="7" width="23.140625" style="31" customWidth="1"/>
    <col min="8" max="8" width="25.85546875" style="3" customWidth="1"/>
    <col min="9" max="9" width="26" style="28" customWidth="1"/>
    <col min="10" max="10" width="25.5703125" style="21" customWidth="1"/>
    <col min="11" max="11" width="23.85546875" style="31" customWidth="1"/>
    <col min="12" max="12" width="23.140625" style="31" customWidth="1"/>
    <col min="13" max="13" width="26.140625" style="24" customWidth="1"/>
    <col min="14" max="14" width="25.7109375" style="24" customWidth="1"/>
    <col min="15" max="15" width="21.5703125" style="21" customWidth="1"/>
    <col min="16" max="16" width="21.140625" style="21" customWidth="1"/>
    <col min="17" max="17" width="23" style="21" customWidth="1"/>
    <col min="18" max="18" width="27.42578125" style="21" customWidth="1"/>
    <col min="19" max="19" width="23.28515625" style="21" customWidth="1"/>
    <col min="20" max="20" width="26.42578125" style="21" customWidth="1"/>
    <col min="21" max="16384" width="8.85546875" style="21"/>
  </cols>
  <sheetData>
    <row r="1" spans="3:20" ht="15" customHeight="1" x14ac:dyDescent="0.3">
      <c r="E1" s="4"/>
      <c r="F1" s="7"/>
      <c r="G1" s="6"/>
      <c r="H1" s="6"/>
      <c r="I1" s="5"/>
      <c r="J1" s="1"/>
      <c r="K1" s="6"/>
      <c r="L1" s="6"/>
      <c r="M1" s="23"/>
    </row>
    <row r="2" spans="3:20" ht="43.5" customHeight="1" x14ac:dyDescent="0.3">
      <c r="C2" s="68" t="s">
        <v>13</v>
      </c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</row>
    <row r="3" spans="3:20" ht="51.75" customHeight="1" x14ac:dyDescent="0.3">
      <c r="C3" s="68" t="s">
        <v>67</v>
      </c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</row>
    <row r="4" spans="3:20" ht="46.5" customHeight="1" x14ac:dyDescent="0.3">
      <c r="C4" s="68" t="s">
        <v>28</v>
      </c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</row>
    <row r="5" spans="3:20" ht="36" customHeight="1" x14ac:dyDescent="0.3">
      <c r="C5" s="25" t="s">
        <v>0</v>
      </c>
      <c r="D5" s="26"/>
      <c r="E5" s="25"/>
      <c r="F5" s="27"/>
      <c r="G5" s="27"/>
      <c r="H5" s="2"/>
      <c r="K5" s="29"/>
      <c r="L5" s="29"/>
      <c r="M5" s="29"/>
      <c r="N5" s="29"/>
      <c r="O5" s="29"/>
      <c r="P5" s="29"/>
      <c r="Q5" s="29"/>
      <c r="R5" s="29"/>
      <c r="S5" s="29"/>
      <c r="T5" s="30" t="s">
        <v>29</v>
      </c>
    </row>
    <row r="6" spans="3:20" ht="32.450000000000003" customHeight="1" x14ac:dyDescent="0.3">
      <c r="C6" s="69" t="s">
        <v>1</v>
      </c>
      <c r="D6" s="70" t="s">
        <v>68</v>
      </c>
      <c r="E6" s="71" t="s">
        <v>2</v>
      </c>
      <c r="F6" s="71"/>
      <c r="G6" s="71"/>
      <c r="H6" s="72" t="s">
        <v>69</v>
      </c>
      <c r="I6" s="73" t="s">
        <v>70</v>
      </c>
      <c r="J6" s="69" t="s">
        <v>2</v>
      </c>
      <c r="K6" s="69"/>
      <c r="L6" s="69"/>
      <c r="M6" s="73" t="s">
        <v>71</v>
      </c>
      <c r="N6" s="69" t="s">
        <v>2</v>
      </c>
      <c r="O6" s="69"/>
      <c r="P6" s="69"/>
      <c r="Q6" s="74" t="s">
        <v>62</v>
      </c>
      <c r="R6" s="69" t="s">
        <v>2</v>
      </c>
      <c r="S6" s="69"/>
      <c r="T6" s="69"/>
    </row>
    <row r="7" spans="3:20" ht="12.75" customHeight="1" x14ac:dyDescent="0.3">
      <c r="C7" s="69"/>
      <c r="D7" s="70" t="s">
        <v>3</v>
      </c>
      <c r="E7" s="75" t="s">
        <v>4</v>
      </c>
      <c r="F7" s="75" t="s">
        <v>5</v>
      </c>
      <c r="G7" s="76" t="s">
        <v>11</v>
      </c>
      <c r="H7" s="72"/>
      <c r="I7" s="73" t="s">
        <v>6</v>
      </c>
      <c r="J7" s="77" t="s">
        <v>4</v>
      </c>
      <c r="K7" s="75" t="s">
        <v>5</v>
      </c>
      <c r="L7" s="76" t="s">
        <v>11</v>
      </c>
      <c r="M7" s="73" t="s">
        <v>6</v>
      </c>
      <c r="N7" s="77" t="s">
        <v>4</v>
      </c>
      <c r="O7" s="75" t="s">
        <v>5</v>
      </c>
      <c r="P7" s="76" t="s">
        <v>11</v>
      </c>
      <c r="Q7" s="74" t="s">
        <v>6</v>
      </c>
      <c r="R7" s="77" t="s">
        <v>4</v>
      </c>
      <c r="S7" s="75" t="s">
        <v>5</v>
      </c>
      <c r="T7" s="76" t="s">
        <v>11</v>
      </c>
    </row>
    <row r="8" spans="3:20" ht="12.75" customHeight="1" x14ac:dyDescent="0.3">
      <c r="C8" s="69"/>
      <c r="D8" s="70"/>
      <c r="E8" s="75"/>
      <c r="F8" s="75"/>
      <c r="G8" s="76"/>
      <c r="H8" s="72"/>
      <c r="I8" s="73" t="s">
        <v>7</v>
      </c>
      <c r="J8" s="77"/>
      <c r="K8" s="75"/>
      <c r="L8" s="76"/>
      <c r="M8" s="73" t="s">
        <v>7</v>
      </c>
      <c r="N8" s="77"/>
      <c r="O8" s="75"/>
      <c r="P8" s="76"/>
      <c r="Q8" s="74" t="s">
        <v>7</v>
      </c>
      <c r="R8" s="77"/>
      <c r="S8" s="75"/>
      <c r="T8" s="76"/>
    </row>
    <row r="9" spans="3:20" ht="72.599999999999994" customHeight="1" x14ac:dyDescent="0.3">
      <c r="C9" s="69"/>
      <c r="D9" s="70"/>
      <c r="E9" s="75"/>
      <c r="F9" s="75"/>
      <c r="G9" s="76"/>
      <c r="H9" s="72"/>
      <c r="I9" s="73"/>
      <c r="J9" s="77"/>
      <c r="K9" s="75"/>
      <c r="L9" s="76"/>
      <c r="M9" s="73"/>
      <c r="N9" s="77"/>
      <c r="O9" s="75"/>
      <c r="P9" s="76"/>
      <c r="Q9" s="74"/>
      <c r="R9" s="77"/>
      <c r="S9" s="75"/>
      <c r="T9" s="76"/>
    </row>
    <row r="10" spans="3:20" ht="107.25" customHeight="1" x14ac:dyDescent="0.3">
      <c r="C10" s="69"/>
      <c r="D10" s="70"/>
      <c r="E10" s="75"/>
      <c r="F10" s="75"/>
      <c r="G10" s="76"/>
      <c r="H10" s="72"/>
      <c r="I10" s="73"/>
      <c r="J10" s="77"/>
      <c r="K10" s="75"/>
      <c r="L10" s="76"/>
      <c r="M10" s="73"/>
      <c r="N10" s="77"/>
      <c r="O10" s="75"/>
      <c r="P10" s="76"/>
      <c r="Q10" s="74"/>
      <c r="R10" s="77"/>
      <c r="S10" s="75"/>
      <c r="T10" s="76"/>
    </row>
    <row r="11" spans="3:20" ht="24.75" customHeight="1" x14ac:dyDescent="0.3">
      <c r="C11" s="13">
        <v>1</v>
      </c>
      <c r="D11" s="14">
        <v>2</v>
      </c>
      <c r="E11" s="13">
        <v>3</v>
      </c>
      <c r="F11" s="15">
        <v>4</v>
      </c>
      <c r="G11" s="15">
        <v>5</v>
      </c>
      <c r="H11" s="15">
        <v>6</v>
      </c>
      <c r="I11" s="13">
        <v>7</v>
      </c>
      <c r="J11" s="13">
        <v>8</v>
      </c>
      <c r="K11" s="15">
        <v>9</v>
      </c>
      <c r="L11" s="15">
        <v>10</v>
      </c>
      <c r="M11" s="19">
        <v>11</v>
      </c>
      <c r="N11" s="13">
        <v>12</v>
      </c>
      <c r="O11" s="15">
        <v>13</v>
      </c>
      <c r="P11" s="15">
        <v>14</v>
      </c>
      <c r="Q11" s="16" t="s">
        <v>15</v>
      </c>
      <c r="R11" s="13" t="s">
        <v>14</v>
      </c>
      <c r="S11" s="15" t="s">
        <v>16</v>
      </c>
      <c r="T11" s="15" t="s">
        <v>17</v>
      </c>
    </row>
    <row r="12" spans="3:20" s="43" customFormat="1" ht="28.15" customHeight="1" x14ac:dyDescent="0.35">
      <c r="C12" s="34" t="s">
        <v>30</v>
      </c>
      <c r="D12" s="47"/>
      <c r="E12" s="8"/>
      <c r="F12" s="8"/>
      <c r="G12" s="8"/>
      <c r="H12" s="8"/>
      <c r="I12" s="48"/>
      <c r="J12" s="8"/>
      <c r="K12" s="8"/>
      <c r="L12" s="8"/>
      <c r="M12" s="48"/>
      <c r="N12" s="8"/>
      <c r="O12" s="8"/>
      <c r="P12" s="8"/>
      <c r="Q12" s="47"/>
      <c r="R12" s="8"/>
      <c r="S12" s="8"/>
      <c r="T12" s="8"/>
    </row>
    <row r="13" spans="3:20" s="43" customFormat="1" ht="38.450000000000003" customHeight="1" x14ac:dyDescent="0.35">
      <c r="C13" s="35" t="s">
        <v>55</v>
      </c>
      <c r="D13" s="49">
        <f t="shared" ref="D13:D14" si="0">E13+F13</f>
        <v>45663100</v>
      </c>
      <c r="E13" s="9">
        <f>E14+E15+E20</f>
        <v>45663100</v>
      </c>
      <c r="F13" s="9">
        <f t="shared" ref="F13:H13" si="1">F14+F15+F20</f>
        <v>0</v>
      </c>
      <c r="G13" s="9">
        <f t="shared" si="1"/>
        <v>0</v>
      </c>
      <c r="H13" s="9">
        <f t="shared" si="1"/>
        <v>8532500</v>
      </c>
      <c r="I13" s="49">
        <f t="shared" ref="I13:I14" si="2">J13+K13</f>
        <v>9419641.7400000002</v>
      </c>
      <c r="J13" s="9">
        <f>J14+J15+J20</f>
        <v>9419641.7400000002</v>
      </c>
      <c r="K13" s="9">
        <f t="shared" ref="K13:L13" si="3">K14+K15+K20</f>
        <v>0</v>
      </c>
      <c r="L13" s="9">
        <f t="shared" si="3"/>
        <v>0</v>
      </c>
      <c r="M13" s="49">
        <f t="shared" ref="M13:M14" si="4">N13+O13</f>
        <v>8164700.3300000001</v>
      </c>
      <c r="N13" s="9">
        <f>N14+N15+N20</f>
        <v>8164700.3300000001</v>
      </c>
      <c r="O13" s="9">
        <f t="shared" ref="O13:P13" si="5">O14+O15+O20</f>
        <v>0</v>
      </c>
      <c r="P13" s="9">
        <f t="shared" si="5"/>
        <v>0</v>
      </c>
      <c r="Q13" s="9">
        <f>I13-M13</f>
        <v>1254941.4100000001</v>
      </c>
      <c r="R13" s="9">
        <f>J13-N13</f>
        <v>1254941.4100000001</v>
      </c>
      <c r="S13" s="9">
        <f>K13-O13</f>
        <v>0</v>
      </c>
      <c r="T13" s="9">
        <f>L13-P13</f>
        <v>0</v>
      </c>
    </row>
    <row r="14" spans="3:20" s="43" customFormat="1" ht="94.9" customHeight="1" x14ac:dyDescent="0.35">
      <c r="C14" s="36" t="s">
        <v>31</v>
      </c>
      <c r="D14" s="49">
        <f t="shared" si="0"/>
        <v>100</v>
      </c>
      <c r="E14" s="9">
        <v>100</v>
      </c>
      <c r="F14" s="9">
        <v>0</v>
      </c>
      <c r="G14" s="9">
        <v>0</v>
      </c>
      <c r="H14" s="9">
        <v>0</v>
      </c>
      <c r="I14" s="49">
        <f t="shared" si="2"/>
        <v>0</v>
      </c>
      <c r="J14" s="9">
        <v>0</v>
      </c>
      <c r="K14" s="9">
        <v>0</v>
      </c>
      <c r="L14" s="9">
        <v>0</v>
      </c>
      <c r="M14" s="49">
        <f t="shared" si="4"/>
        <v>117.28</v>
      </c>
      <c r="N14" s="9">
        <v>117.28</v>
      </c>
      <c r="O14" s="9">
        <v>0</v>
      </c>
      <c r="P14" s="9">
        <v>0</v>
      </c>
      <c r="Q14" s="9">
        <f t="shared" ref="Q14:T45" si="6">I14-M14</f>
        <v>-117.28</v>
      </c>
      <c r="R14" s="9">
        <f t="shared" si="6"/>
        <v>-117.28</v>
      </c>
      <c r="S14" s="9">
        <f t="shared" si="6"/>
        <v>0</v>
      </c>
      <c r="T14" s="9">
        <f t="shared" si="6"/>
        <v>0</v>
      </c>
    </row>
    <row r="15" spans="3:20" s="43" customFormat="1" ht="28.15" customHeight="1" x14ac:dyDescent="0.35">
      <c r="C15" s="36" t="s">
        <v>58</v>
      </c>
      <c r="D15" s="49">
        <f>E15+F15</f>
        <v>19045000</v>
      </c>
      <c r="E15" s="9">
        <f>E16+E17+E18+E19</f>
        <v>19045000</v>
      </c>
      <c r="F15" s="9">
        <f t="shared" ref="F15:H15" si="7">F16+F17+F18+F19</f>
        <v>0</v>
      </c>
      <c r="G15" s="9">
        <f t="shared" si="7"/>
        <v>0</v>
      </c>
      <c r="H15" s="9">
        <f t="shared" si="7"/>
        <v>3182500</v>
      </c>
      <c r="I15" s="49">
        <f>J15+K15</f>
        <v>3551809.59</v>
      </c>
      <c r="J15" s="9">
        <f>J16+J17+J18+J19</f>
        <v>3551809.59</v>
      </c>
      <c r="K15" s="9">
        <f t="shared" ref="K15:L15" si="8">K16+K17+K18+K19</f>
        <v>0</v>
      </c>
      <c r="L15" s="9">
        <f t="shared" si="8"/>
        <v>0</v>
      </c>
      <c r="M15" s="49">
        <f>N15+O15</f>
        <v>3077433.34</v>
      </c>
      <c r="N15" s="9">
        <f>N16+N17+N18+N19</f>
        <v>3077433.34</v>
      </c>
      <c r="O15" s="9">
        <f t="shared" ref="O15:P15" si="9">O16+O17+O18+O19</f>
        <v>0</v>
      </c>
      <c r="P15" s="9">
        <f t="shared" si="9"/>
        <v>0</v>
      </c>
      <c r="Q15" s="9">
        <f t="shared" si="6"/>
        <v>474376.25</v>
      </c>
      <c r="R15" s="9">
        <f t="shared" si="6"/>
        <v>474376.25</v>
      </c>
      <c r="S15" s="9">
        <f t="shared" si="6"/>
        <v>0</v>
      </c>
      <c r="T15" s="9">
        <f t="shared" si="6"/>
        <v>0</v>
      </c>
    </row>
    <row r="16" spans="3:20" s="43" customFormat="1" ht="65.45" customHeight="1" x14ac:dyDescent="0.35">
      <c r="C16" s="36" t="s">
        <v>32</v>
      </c>
      <c r="D16" s="49">
        <f t="shared" ref="D16:D53" si="10">E16+F16</f>
        <v>12000</v>
      </c>
      <c r="E16" s="9">
        <v>12000</v>
      </c>
      <c r="F16" s="9">
        <v>0</v>
      </c>
      <c r="G16" s="9">
        <v>0</v>
      </c>
      <c r="H16" s="9">
        <v>2500</v>
      </c>
      <c r="I16" s="49">
        <f t="shared" ref="I16:I45" si="11">J16+K16</f>
        <v>1893.37</v>
      </c>
      <c r="J16" s="9">
        <v>1893.37</v>
      </c>
      <c r="K16" s="9">
        <v>0</v>
      </c>
      <c r="L16" s="9">
        <v>0</v>
      </c>
      <c r="M16" s="49">
        <f t="shared" ref="M16:M45" si="12">N16+O16</f>
        <v>2793.73</v>
      </c>
      <c r="N16" s="9">
        <v>2793.73</v>
      </c>
      <c r="O16" s="9">
        <v>0</v>
      </c>
      <c r="P16" s="9">
        <v>0</v>
      </c>
      <c r="Q16" s="9">
        <f t="shared" si="6"/>
        <v>-900.36000000000013</v>
      </c>
      <c r="R16" s="9">
        <f t="shared" si="6"/>
        <v>-900.36000000000013</v>
      </c>
      <c r="S16" s="9">
        <f t="shared" si="6"/>
        <v>0</v>
      </c>
      <c r="T16" s="9">
        <f t="shared" si="6"/>
        <v>0</v>
      </c>
    </row>
    <row r="17" spans="3:20" s="43" customFormat="1" ht="65.45" customHeight="1" x14ac:dyDescent="0.35">
      <c r="C17" s="36" t="s">
        <v>33</v>
      </c>
      <c r="D17" s="49">
        <f t="shared" si="10"/>
        <v>446500</v>
      </c>
      <c r="E17" s="9">
        <v>446500</v>
      </c>
      <c r="F17" s="9">
        <v>0</v>
      </c>
      <c r="G17" s="9">
        <v>0</v>
      </c>
      <c r="H17" s="9">
        <v>30000</v>
      </c>
      <c r="I17" s="49">
        <f t="shared" si="11"/>
        <v>73358.33</v>
      </c>
      <c r="J17" s="9">
        <v>73358.33</v>
      </c>
      <c r="K17" s="9">
        <v>0</v>
      </c>
      <c r="L17" s="9">
        <v>0</v>
      </c>
      <c r="M17" s="49">
        <f t="shared" si="12"/>
        <v>42946.38</v>
      </c>
      <c r="N17" s="9">
        <v>42946.38</v>
      </c>
      <c r="O17" s="9">
        <v>0</v>
      </c>
      <c r="P17" s="9">
        <v>0</v>
      </c>
      <c r="Q17" s="9">
        <f t="shared" si="6"/>
        <v>30411.950000000004</v>
      </c>
      <c r="R17" s="9">
        <f t="shared" si="6"/>
        <v>30411.950000000004</v>
      </c>
      <c r="S17" s="9">
        <f t="shared" si="6"/>
        <v>0</v>
      </c>
      <c r="T17" s="9">
        <f t="shared" si="6"/>
        <v>0</v>
      </c>
    </row>
    <row r="18" spans="3:20" s="43" customFormat="1" ht="65.45" customHeight="1" x14ac:dyDescent="0.35">
      <c r="C18" s="36" t="s">
        <v>34</v>
      </c>
      <c r="D18" s="49">
        <f t="shared" si="10"/>
        <v>5719000</v>
      </c>
      <c r="E18" s="9">
        <v>5719000</v>
      </c>
      <c r="F18" s="9">
        <v>0</v>
      </c>
      <c r="G18" s="9">
        <v>0</v>
      </c>
      <c r="H18" s="9">
        <v>350000</v>
      </c>
      <c r="I18" s="49">
        <f t="shared" si="11"/>
        <v>674107.25</v>
      </c>
      <c r="J18" s="9">
        <v>674107.25</v>
      </c>
      <c r="K18" s="9">
        <v>0</v>
      </c>
      <c r="L18" s="9">
        <v>0</v>
      </c>
      <c r="M18" s="49">
        <f t="shared" si="12"/>
        <v>635908.68999999994</v>
      </c>
      <c r="N18" s="9">
        <v>635908.68999999994</v>
      </c>
      <c r="O18" s="9">
        <v>0</v>
      </c>
      <c r="P18" s="9">
        <v>0</v>
      </c>
      <c r="Q18" s="9">
        <f t="shared" si="6"/>
        <v>38198.560000000056</v>
      </c>
      <c r="R18" s="9">
        <f t="shared" si="6"/>
        <v>38198.560000000056</v>
      </c>
      <c r="S18" s="9">
        <f t="shared" si="6"/>
        <v>0</v>
      </c>
      <c r="T18" s="9">
        <f t="shared" si="6"/>
        <v>0</v>
      </c>
    </row>
    <row r="19" spans="3:20" s="43" customFormat="1" ht="65.45" customHeight="1" x14ac:dyDescent="0.35">
      <c r="C19" s="36" t="s">
        <v>35</v>
      </c>
      <c r="D19" s="49">
        <f t="shared" si="10"/>
        <v>12867500</v>
      </c>
      <c r="E19" s="9">
        <v>12867500</v>
      </c>
      <c r="F19" s="9">
        <v>0</v>
      </c>
      <c r="G19" s="9">
        <v>0</v>
      </c>
      <c r="H19" s="9">
        <v>2800000</v>
      </c>
      <c r="I19" s="49">
        <f t="shared" si="11"/>
        <v>2802450.64</v>
      </c>
      <c r="J19" s="9">
        <v>2802450.64</v>
      </c>
      <c r="K19" s="9">
        <v>0</v>
      </c>
      <c r="L19" s="9">
        <v>0</v>
      </c>
      <c r="M19" s="49">
        <f t="shared" si="12"/>
        <v>2395784.54</v>
      </c>
      <c r="N19" s="9">
        <v>2395784.54</v>
      </c>
      <c r="O19" s="9">
        <v>0</v>
      </c>
      <c r="P19" s="9">
        <v>0</v>
      </c>
      <c r="Q19" s="9">
        <f t="shared" si="6"/>
        <v>406666.10000000009</v>
      </c>
      <c r="R19" s="9">
        <f t="shared" si="6"/>
        <v>406666.10000000009</v>
      </c>
      <c r="S19" s="9">
        <f t="shared" si="6"/>
        <v>0</v>
      </c>
      <c r="T19" s="9">
        <f t="shared" si="6"/>
        <v>0</v>
      </c>
    </row>
    <row r="20" spans="3:20" s="43" customFormat="1" ht="30.75" customHeight="1" x14ac:dyDescent="0.35">
      <c r="C20" s="36" t="s">
        <v>36</v>
      </c>
      <c r="D20" s="49">
        <f>E20+F20</f>
        <v>26618000</v>
      </c>
      <c r="E20" s="9">
        <f>E22+E23+E21</f>
        <v>26618000</v>
      </c>
      <c r="F20" s="9">
        <f t="shared" ref="F20:H20" si="13">F22+F23</f>
        <v>0</v>
      </c>
      <c r="G20" s="9">
        <f t="shared" si="13"/>
        <v>0</v>
      </c>
      <c r="H20" s="9">
        <f t="shared" si="13"/>
        <v>5350000</v>
      </c>
      <c r="I20" s="49">
        <f t="shared" si="11"/>
        <v>5867832.1500000004</v>
      </c>
      <c r="J20" s="9">
        <f>J22+J23+J21</f>
        <v>5867832.1500000004</v>
      </c>
      <c r="K20" s="9">
        <f t="shared" ref="K20:L20" si="14">K22+K23</f>
        <v>0</v>
      </c>
      <c r="L20" s="9">
        <f t="shared" si="14"/>
        <v>0</v>
      </c>
      <c r="M20" s="49">
        <f t="shared" si="12"/>
        <v>5087149.71</v>
      </c>
      <c r="N20" s="50">
        <f>N22+N23</f>
        <v>5087149.71</v>
      </c>
      <c r="O20" s="9">
        <f t="shared" ref="O20:P20" si="15">O22+O23</f>
        <v>0</v>
      </c>
      <c r="P20" s="9">
        <f t="shared" si="15"/>
        <v>0</v>
      </c>
      <c r="Q20" s="9">
        <f t="shared" si="6"/>
        <v>780682.44000000041</v>
      </c>
      <c r="R20" s="50">
        <f>J20-N20</f>
        <v>780682.44000000041</v>
      </c>
      <c r="S20" s="9">
        <f t="shared" si="6"/>
        <v>0</v>
      </c>
      <c r="T20" s="9">
        <f t="shared" si="6"/>
        <v>0</v>
      </c>
    </row>
    <row r="21" spans="3:20" s="43" customFormat="1" ht="30.75" customHeight="1" x14ac:dyDescent="0.35">
      <c r="C21" s="36" t="s">
        <v>54</v>
      </c>
      <c r="D21" s="49">
        <f t="shared" si="10"/>
        <v>0</v>
      </c>
      <c r="E21" s="9">
        <v>0</v>
      </c>
      <c r="F21" s="9">
        <v>0</v>
      </c>
      <c r="G21" s="9">
        <v>0</v>
      </c>
      <c r="H21" s="9">
        <v>0</v>
      </c>
      <c r="I21" s="49">
        <f t="shared" si="11"/>
        <v>0</v>
      </c>
      <c r="J21" s="9">
        <v>0</v>
      </c>
      <c r="K21" s="9">
        <v>0</v>
      </c>
      <c r="L21" s="9">
        <v>0</v>
      </c>
      <c r="M21" s="49">
        <f t="shared" si="12"/>
        <v>0</v>
      </c>
      <c r="N21" s="9">
        <v>0</v>
      </c>
      <c r="O21" s="9">
        <v>0</v>
      </c>
      <c r="P21" s="9">
        <v>0</v>
      </c>
      <c r="Q21" s="9">
        <f t="shared" si="6"/>
        <v>0</v>
      </c>
      <c r="R21" s="50">
        <f>J21-N21</f>
        <v>0</v>
      </c>
      <c r="S21" s="9">
        <f t="shared" si="6"/>
        <v>0</v>
      </c>
      <c r="T21" s="9">
        <f t="shared" si="6"/>
        <v>0</v>
      </c>
    </row>
    <row r="22" spans="3:20" s="43" customFormat="1" ht="33.75" customHeight="1" x14ac:dyDescent="0.35">
      <c r="C22" s="36" t="s">
        <v>56</v>
      </c>
      <c r="D22" s="49">
        <f t="shared" si="10"/>
        <v>1221000</v>
      </c>
      <c r="E22" s="9">
        <v>1221000</v>
      </c>
      <c r="F22" s="9">
        <v>0</v>
      </c>
      <c r="G22" s="9">
        <v>0</v>
      </c>
      <c r="H22" s="9">
        <v>250000</v>
      </c>
      <c r="I22" s="49">
        <f t="shared" si="11"/>
        <v>343728.11</v>
      </c>
      <c r="J22" s="9">
        <v>343728.11</v>
      </c>
      <c r="K22" s="9">
        <v>0</v>
      </c>
      <c r="L22" s="9">
        <v>0</v>
      </c>
      <c r="M22" s="49">
        <f t="shared" si="12"/>
        <v>239687.52</v>
      </c>
      <c r="N22" s="50">
        <v>239687.52</v>
      </c>
      <c r="O22" s="9">
        <v>0</v>
      </c>
      <c r="P22" s="9">
        <v>0</v>
      </c>
      <c r="Q22" s="9">
        <f t="shared" si="6"/>
        <v>104040.59</v>
      </c>
      <c r="R22" s="50">
        <f t="shared" si="6"/>
        <v>104040.59</v>
      </c>
      <c r="S22" s="9">
        <f t="shared" si="6"/>
        <v>0</v>
      </c>
      <c r="T22" s="9">
        <f t="shared" si="6"/>
        <v>0</v>
      </c>
    </row>
    <row r="23" spans="3:20" s="43" customFormat="1" ht="37.15" customHeight="1" x14ac:dyDescent="0.35">
      <c r="C23" s="36" t="s">
        <v>57</v>
      </c>
      <c r="D23" s="49">
        <f t="shared" si="10"/>
        <v>25397000</v>
      </c>
      <c r="E23" s="9">
        <v>25397000</v>
      </c>
      <c r="F23" s="9">
        <v>0</v>
      </c>
      <c r="G23" s="9">
        <v>0</v>
      </c>
      <c r="H23" s="9">
        <v>5100000</v>
      </c>
      <c r="I23" s="49">
        <f t="shared" si="11"/>
        <v>5524104.04</v>
      </c>
      <c r="J23" s="9">
        <v>5524104.04</v>
      </c>
      <c r="K23" s="9">
        <v>0</v>
      </c>
      <c r="L23" s="9">
        <v>0</v>
      </c>
      <c r="M23" s="49">
        <f t="shared" si="12"/>
        <v>4847462.1900000004</v>
      </c>
      <c r="N23" s="50">
        <v>4847462.1900000004</v>
      </c>
      <c r="O23" s="9">
        <v>0</v>
      </c>
      <c r="P23" s="9">
        <v>0</v>
      </c>
      <c r="Q23" s="9">
        <f t="shared" si="6"/>
        <v>676641.84999999963</v>
      </c>
      <c r="R23" s="50">
        <f t="shared" si="6"/>
        <v>676641.84999999963</v>
      </c>
      <c r="S23" s="9">
        <f t="shared" si="6"/>
        <v>0</v>
      </c>
      <c r="T23" s="9">
        <f t="shared" si="6"/>
        <v>0</v>
      </c>
    </row>
    <row r="24" spans="3:20" s="43" customFormat="1" ht="35.450000000000003" customHeight="1" x14ac:dyDescent="0.35">
      <c r="C24" s="37" t="s">
        <v>37</v>
      </c>
      <c r="D24" s="49">
        <f t="shared" si="10"/>
        <v>1300311</v>
      </c>
      <c r="E24" s="9">
        <f>E25+E26+E27+E28</f>
        <v>837700</v>
      </c>
      <c r="F24" s="9">
        <f t="shared" ref="F24:H24" si="16">F25+F26+F27+F28</f>
        <v>462611</v>
      </c>
      <c r="G24" s="9">
        <f t="shared" si="16"/>
        <v>0</v>
      </c>
      <c r="H24" s="9">
        <f t="shared" si="16"/>
        <v>32000</v>
      </c>
      <c r="I24" s="49">
        <f t="shared" si="11"/>
        <v>178357.86000000002</v>
      </c>
      <c r="J24" s="9">
        <f>J25+J26+J27+J28</f>
        <v>64510.12</v>
      </c>
      <c r="K24" s="9">
        <f t="shared" ref="K24:L24" si="17">K25+K26+K27+K28</f>
        <v>113847.74</v>
      </c>
      <c r="L24" s="9">
        <f t="shared" si="17"/>
        <v>0</v>
      </c>
      <c r="M24" s="49">
        <f t="shared" si="12"/>
        <v>702389.1100000001</v>
      </c>
      <c r="N24" s="9">
        <f>N25+N26+N27+N28</f>
        <v>577815.47000000009</v>
      </c>
      <c r="O24" s="9">
        <f t="shared" ref="O24:P24" si="18">O25+O26+O27+O28</f>
        <v>124573.64</v>
      </c>
      <c r="P24" s="9">
        <f t="shared" si="18"/>
        <v>0</v>
      </c>
      <c r="Q24" s="9">
        <f t="shared" si="6"/>
        <v>-524031.25000000012</v>
      </c>
      <c r="R24" s="9">
        <f t="shared" si="6"/>
        <v>-513305.35000000009</v>
      </c>
      <c r="S24" s="9">
        <f t="shared" si="6"/>
        <v>-10725.899999999994</v>
      </c>
      <c r="T24" s="9">
        <f t="shared" si="6"/>
        <v>0</v>
      </c>
    </row>
    <row r="25" spans="3:20" s="43" customFormat="1" ht="39.6" customHeight="1" x14ac:dyDescent="0.35">
      <c r="C25" s="38" t="s">
        <v>38</v>
      </c>
      <c r="D25" s="49">
        <f t="shared" si="10"/>
        <v>87700</v>
      </c>
      <c r="E25" s="9">
        <v>87700</v>
      </c>
      <c r="F25" s="9">
        <v>0</v>
      </c>
      <c r="G25" s="9">
        <v>0</v>
      </c>
      <c r="H25" s="9">
        <v>12000</v>
      </c>
      <c r="I25" s="49">
        <f t="shared" si="11"/>
        <v>26271.360000000001</v>
      </c>
      <c r="J25" s="9">
        <v>26271.360000000001</v>
      </c>
      <c r="K25" s="9">
        <v>0</v>
      </c>
      <c r="L25" s="9">
        <v>0</v>
      </c>
      <c r="M25" s="49">
        <f t="shared" si="12"/>
        <v>17031.43</v>
      </c>
      <c r="N25" s="9">
        <v>17031.43</v>
      </c>
      <c r="O25" s="9">
        <v>0</v>
      </c>
      <c r="P25" s="9">
        <v>0</v>
      </c>
      <c r="Q25" s="9">
        <f t="shared" si="6"/>
        <v>9239.93</v>
      </c>
      <c r="R25" s="9">
        <f t="shared" si="6"/>
        <v>9239.93</v>
      </c>
      <c r="S25" s="9">
        <f t="shared" si="6"/>
        <v>0</v>
      </c>
      <c r="T25" s="9">
        <f t="shared" si="6"/>
        <v>0</v>
      </c>
    </row>
    <row r="26" spans="3:20" s="43" customFormat="1" ht="119.25" customHeight="1" x14ac:dyDescent="0.35">
      <c r="C26" s="39" t="s">
        <v>66</v>
      </c>
      <c r="D26" s="49">
        <f t="shared" si="10"/>
        <v>750000</v>
      </c>
      <c r="E26" s="9">
        <v>750000</v>
      </c>
      <c r="F26" s="9">
        <v>0</v>
      </c>
      <c r="G26" s="9">
        <v>0</v>
      </c>
      <c r="H26" s="9">
        <v>20000</v>
      </c>
      <c r="I26" s="49">
        <f t="shared" si="11"/>
        <v>34393.96</v>
      </c>
      <c r="J26" s="9">
        <v>34393.96</v>
      </c>
      <c r="K26" s="9">
        <v>0</v>
      </c>
      <c r="L26" s="9">
        <v>0</v>
      </c>
      <c r="M26" s="49">
        <f t="shared" si="12"/>
        <v>523200</v>
      </c>
      <c r="N26" s="9">
        <v>523200</v>
      </c>
      <c r="O26" s="9">
        <v>0</v>
      </c>
      <c r="P26" s="9">
        <v>0</v>
      </c>
      <c r="Q26" s="9">
        <f t="shared" si="6"/>
        <v>-488806.04</v>
      </c>
      <c r="R26" s="9">
        <f t="shared" si="6"/>
        <v>-488806.04</v>
      </c>
      <c r="S26" s="9">
        <f t="shared" si="6"/>
        <v>0</v>
      </c>
      <c r="T26" s="9">
        <f t="shared" si="6"/>
        <v>0</v>
      </c>
    </row>
    <row r="27" spans="3:20" s="43" customFormat="1" ht="39" customHeight="1" x14ac:dyDescent="0.35">
      <c r="C27" s="38" t="s">
        <v>39</v>
      </c>
      <c r="D27" s="49">
        <f t="shared" si="10"/>
        <v>0</v>
      </c>
      <c r="E27" s="9">
        <v>0</v>
      </c>
      <c r="F27" s="9">
        <v>0</v>
      </c>
      <c r="G27" s="9">
        <v>0</v>
      </c>
      <c r="H27" s="9">
        <v>0</v>
      </c>
      <c r="I27" s="49">
        <f t="shared" si="11"/>
        <v>3844.8</v>
      </c>
      <c r="J27" s="9">
        <v>3844.8</v>
      </c>
      <c r="K27" s="9">
        <v>0</v>
      </c>
      <c r="L27" s="9">
        <v>0</v>
      </c>
      <c r="M27" s="49">
        <f t="shared" si="12"/>
        <v>37584.04</v>
      </c>
      <c r="N27" s="9">
        <v>37584.04</v>
      </c>
      <c r="O27" s="9">
        <v>0</v>
      </c>
      <c r="P27" s="9">
        <v>0</v>
      </c>
      <c r="Q27" s="9">
        <f t="shared" si="6"/>
        <v>-33739.24</v>
      </c>
      <c r="R27" s="9">
        <f t="shared" si="6"/>
        <v>-33739.24</v>
      </c>
      <c r="S27" s="9">
        <f t="shared" si="6"/>
        <v>0</v>
      </c>
      <c r="T27" s="9">
        <f t="shared" si="6"/>
        <v>0</v>
      </c>
    </row>
    <row r="28" spans="3:20" s="43" customFormat="1" ht="36.75" customHeight="1" x14ac:dyDescent="0.35">
      <c r="C28" s="17" t="s">
        <v>40</v>
      </c>
      <c r="D28" s="49">
        <f t="shared" si="10"/>
        <v>462611</v>
      </c>
      <c r="E28" s="9">
        <f>E29+E30</f>
        <v>0</v>
      </c>
      <c r="F28" s="9">
        <f t="shared" ref="F28:H28" si="19">F29+F30</f>
        <v>462611</v>
      </c>
      <c r="G28" s="9">
        <f t="shared" si="19"/>
        <v>0</v>
      </c>
      <c r="H28" s="9">
        <f t="shared" si="19"/>
        <v>0</v>
      </c>
      <c r="I28" s="49">
        <f t="shared" si="11"/>
        <v>113847.74</v>
      </c>
      <c r="J28" s="9">
        <f>J29+J30</f>
        <v>0</v>
      </c>
      <c r="K28" s="9">
        <f t="shared" ref="K28:L28" si="20">K29+K30</f>
        <v>113847.74</v>
      </c>
      <c r="L28" s="9">
        <f t="shared" si="20"/>
        <v>0</v>
      </c>
      <c r="M28" s="49">
        <f t="shared" si="12"/>
        <v>124573.64</v>
      </c>
      <c r="N28" s="9">
        <f>N29+N30</f>
        <v>0</v>
      </c>
      <c r="O28" s="9">
        <f t="shared" ref="O28:P28" si="21">O29+O30</f>
        <v>124573.64</v>
      </c>
      <c r="P28" s="9">
        <f t="shared" si="21"/>
        <v>0</v>
      </c>
      <c r="Q28" s="9">
        <f t="shared" si="6"/>
        <v>-10725.899999999994</v>
      </c>
      <c r="R28" s="9">
        <f t="shared" si="6"/>
        <v>0</v>
      </c>
      <c r="S28" s="9">
        <f t="shared" si="6"/>
        <v>-10725.899999999994</v>
      </c>
      <c r="T28" s="9">
        <f t="shared" si="6"/>
        <v>0</v>
      </c>
    </row>
    <row r="29" spans="3:20" s="43" customFormat="1" ht="54.6" customHeight="1" x14ac:dyDescent="0.35">
      <c r="C29" s="40" t="s">
        <v>41</v>
      </c>
      <c r="D29" s="49">
        <f t="shared" si="10"/>
        <v>462611</v>
      </c>
      <c r="E29" s="9">
        <v>0</v>
      </c>
      <c r="F29" s="9">
        <v>462611</v>
      </c>
      <c r="G29" s="9">
        <v>0</v>
      </c>
      <c r="H29" s="9">
        <v>0</v>
      </c>
      <c r="I29" s="49">
        <f t="shared" si="11"/>
        <v>113847.74</v>
      </c>
      <c r="J29" s="9">
        <v>0</v>
      </c>
      <c r="K29" s="9">
        <v>113847.74</v>
      </c>
      <c r="L29" s="9">
        <v>0</v>
      </c>
      <c r="M29" s="49">
        <f t="shared" si="12"/>
        <v>111563.64</v>
      </c>
      <c r="N29" s="9">
        <v>0</v>
      </c>
      <c r="O29" s="9">
        <v>111563.64</v>
      </c>
      <c r="P29" s="9">
        <v>0</v>
      </c>
      <c r="Q29" s="9">
        <f t="shared" si="6"/>
        <v>2284.1000000000058</v>
      </c>
      <c r="R29" s="9">
        <f t="shared" si="6"/>
        <v>0</v>
      </c>
      <c r="S29" s="9">
        <f t="shared" si="6"/>
        <v>2284.1000000000058</v>
      </c>
      <c r="T29" s="9">
        <f t="shared" si="6"/>
        <v>0</v>
      </c>
    </row>
    <row r="30" spans="3:20" s="43" customFormat="1" ht="43.9" customHeight="1" x14ac:dyDescent="0.35">
      <c r="C30" s="40" t="s">
        <v>42</v>
      </c>
      <c r="D30" s="49">
        <f t="shared" si="10"/>
        <v>0</v>
      </c>
      <c r="E30" s="9">
        <v>0</v>
      </c>
      <c r="F30" s="9">
        <v>0</v>
      </c>
      <c r="G30" s="9">
        <v>0</v>
      </c>
      <c r="H30" s="9">
        <v>0</v>
      </c>
      <c r="I30" s="49">
        <f t="shared" si="11"/>
        <v>0</v>
      </c>
      <c r="J30" s="9">
        <v>0</v>
      </c>
      <c r="K30" s="9">
        <v>0</v>
      </c>
      <c r="L30" s="9">
        <v>0</v>
      </c>
      <c r="M30" s="49">
        <f t="shared" si="12"/>
        <v>13010</v>
      </c>
      <c r="N30" s="9">
        <v>0</v>
      </c>
      <c r="O30" s="9">
        <v>13010</v>
      </c>
      <c r="P30" s="9">
        <v>0</v>
      </c>
      <c r="Q30" s="9">
        <f t="shared" si="6"/>
        <v>-13010</v>
      </c>
      <c r="R30" s="9">
        <f t="shared" si="6"/>
        <v>0</v>
      </c>
      <c r="S30" s="9">
        <f t="shared" si="6"/>
        <v>-13010</v>
      </c>
      <c r="T30" s="9">
        <f t="shared" si="6"/>
        <v>0</v>
      </c>
    </row>
    <row r="31" spans="3:20" s="43" customFormat="1" ht="30.6" customHeight="1" x14ac:dyDescent="0.35">
      <c r="C31" s="37" t="s">
        <v>43</v>
      </c>
      <c r="D31" s="49">
        <f t="shared" si="10"/>
        <v>44083400</v>
      </c>
      <c r="E31" s="9">
        <f>E32+E33</f>
        <v>44083400</v>
      </c>
      <c r="F31" s="9">
        <f t="shared" ref="F31:H31" si="22">F32+F33</f>
        <v>0</v>
      </c>
      <c r="G31" s="9">
        <f t="shared" si="22"/>
        <v>0</v>
      </c>
      <c r="H31" s="9">
        <f t="shared" si="22"/>
        <v>7347200</v>
      </c>
      <c r="I31" s="49">
        <f t="shared" si="11"/>
        <v>7347200</v>
      </c>
      <c r="J31" s="9">
        <f>J32+J33</f>
        <v>7347200</v>
      </c>
      <c r="K31" s="9">
        <f t="shared" ref="K31:L31" si="23">K32+K33</f>
        <v>0</v>
      </c>
      <c r="L31" s="9">
        <f t="shared" si="23"/>
        <v>0</v>
      </c>
      <c r="M31" s="49">
        <f t="shared" si="12"/>
        <v>6287433.9000000004</v>
      </c>
      <c r="N31" s="9">
        <f>N32+N33</f>
        <v>6287433.9000000004</v>
      </c>
      <c r="O31" s="9">
        <f t="shared" ref="O31:P31" si="24">O32+O33</f>
        <v>0</v>
      </c>
      <c r="P31" s="9">
        <f t="shared" si="24"/>
        <v>0</v>
      </c>
      <c r="Q31" s="9">
        <f t="shared" si="6"/>
        <v>1059766.0999999996</v>
      </c>
      <c r="R31" s="9">
        <f t="shared" si="6"/>
        <v>1059766.0999999996</v>
      </c>
      <c r="S31" s="9">
        <f t="shared" si="6"/>
        <v>0</v>
      </c>
      <c r="T31" s="9">
        <f t="shared" si="6"/>
        <v>0</v>
      </c>
    </row>
    <row r="32" spans="3:20" s="43" customFormat="1" ht="40.9" customHeight="1" x14ac:dyDescent="0.35">
      <c r="C32" s="36" t="s">
        <v>51</v>
      </c>
      <c r="D32" s="49">
        <f t="shared" si="10"/>
        <v>44083400</v>
      </c>
      <c r="E32" s="9">
        <v>44083400</v>
      </c>
      <c r="F32" s="9">
        <v>0</v>
      </c>
      <c r="G32" s="9">
        <v>0</v>
      </c>
      <c r="H32" s="9">
        <v>7347200</v>
      </c>
      <c r="I32" s="49">
        <f>J32+K32</f>
        <v>7347200</v>
      </c>
      <c r="J32" s="9">
        <v>7347200</v>
      </c>
      <c r="K32" s="9">
        <v>0</v>
      </c>
      <c r="L32" s="9">
        <v>0</v>
      </c>
      <c r="M32" s="49">
        <f t="shared" si="12"/>
        <v>6287433.9000000004</v>
      </c>
      <c r="N32" s="9">
        <v>6287433.9000000004</v>
      </c>
      <c r="O32" s="9">
        <v>0</v>
      </c>
      <c r="P32" s="9">
        <v>0</v>
      </c>
      <c r="Q32" s="9">
        <f t="shared" si="6"/>
        <v>1059766.0999999996</v>
      </c>
      <c r="R32" s="9">
        <f t="shared" si="6"/>
        <v>1059766.0999999996</v>
      </c>
      <c r="S32" s="9">
        <f t="shared" si="6"/>
        <v>0</v>
      </c>
      <c r="T32" s="9">
        <f t="shared" si="6"/>
        <v>0</v>
      </c>
    </row>
    <row r="33" spans="1:20" s="43" customFormat="1" ht="40.9" customHeight="1" x14ac:dyDescent="0.35">
      <c r="C33" s="36" t="s">
        <v>44</v>
      </c>
      <c r="D33" s="49">
        <f t="shared" si="10"/>
        <v>0</v>
      </c>
      <c r="E33" s="9">
        <v>0</v>
      </c>
      <c r="F33" s="9">
        <v>0</v>
      </c>
      <c r="G33" s="9">
        <v>0</v>
      </c>
      <c r="H33" s="9">
        <v>0</v>
      </c>
      <c r="I33" s="49">
        <f t="shared" si="11"/>
        <v>0</v>
      </c>
      <c r="J33" s="9">
        <v>0</v>
      </c>
      <c r="K33" s="9">
        <v>0</v>
      </c>
      <c r="L33" s="9">
        <v>0</v>
      </c>
      <c r="M33" s="49">
        <f t="shared" si="12"/>
        <v>0</v>
      </c>
      <c r="N33" s="9">
        <v>0</v>
      </c>
      <c r="O33" s="9">
        <v>0</v>
      </c>
      <c r="P33" s="9">
        <v>0</v>
      </c>
      <c r="Q33" s="9">
        <f t="shared" si="6"/>
        <v>0</v>
      </c>
      <c r="R33" s="9">
        <f t="shared" si="6"/>
        <v>0</v>
      </c>
      <c r="S33" s="9">
        <f t="shared" si="6"/>
        <v>0</v>
      </c>
      <c r="T33" s="9">
        <f t="shared" si="6"/>
        <v>0</v>
      </c>
    </row>
    <row r="34" spans="1:20" s="43" customFormat="1" ht="43.15" customHeight="1" x14ac:dyDescent="0.35">
      <c r="C34" s="57" t="s">
        <v>52</v>
      </c>
      <c r="D34" s="55">
        <f t="shared" si="10"/>
        <v>91046811</v>
      </c>
      <c r="E34" s="56">
        <f>E13+E24+E31</f>
        <v>90584200</v>
      </c>
      <c r="F34" s="56">
        <f t="shared" ref="F34:H34" si="25">F13+F24+F31</f>
        <v>462611</v>
      </c>
      <c r="G34" s="56">
        <f t="shared" si="25"/>
        <v>0</v>
      </c>
      <c r="H34" s="56">
        <f t="shared" si="25"/>
        <v>15911700</v>
      </c>
      <c r="I34" s="55">
        <f t="shared" si="11"/>
        <v>16945199.599999998</v>
      </c>
      <c r="J34" s="56">
        <f>J13+J24+J31</f>
        <v>16831351.859999999</v>
      </c>
      <c r="K34" s="56">
        <f t="shared" ref="K34:L34" si="26">K13+K24+K31</f>
        <v>113847.74</v>
      </c>
      <c r="L34" s="56">
        <f t="shared" si="26"/>
        <v>0</v>
      </c>
      <c r="M34" s="55">
        <f t="shared" si="12"/>
        <v>15154523.340000002</v>
      </c>
      <c r="N34" s="56">
        <f>N13+N24+N31</f>
        <v>15029949.700000001</v>
      </c>
      <c r="O34" s="56">
        <f t="shared" ref="O34:P34" si="27">O13+O24+O31</f>
        <v>124573.64</v>
      </c>
      <c r="P34" s="56">
        <f t="shared" si="27"/>
        <v>0</v>
      </c>
      <c r="Q34" s="56">
        <f t="shared" si="6"/>
        <v>1790676.2599999961</v>
      </c>
      <c r="R34" s="56">
        <f t="shared" si="6"/>
        <v>1801402.1599999983</v>
      </c>
      <c r="S34" s="56">
        <f t="shared" si="6"/>
        <v>-10725.899999999994</v>
      </c>
      <c r="T34" s="56">
        <f t="shared" si="6"/>
        <v>0</v>
      </c>
    </row>
    <row r="35" spans="1:20" s="43" customFormat="1" ht="36.6" customHeight="1" x14ac:dyDescent="0.35">
      <c r="C35" s="35" t="s">
        <v>45</v>
      </c>
      <c r="D35" s="49"/>
      <c r="E35" s="9"/>
      <c r="F35" s="9"/>
      <c r="G35" s="9"/>
      <c r="H35" s="9"/>
      <c r="I35" s="49"/>
      <c r="J35" s="9"/>
      <c r="K35" s="9"/>
      <c r="L35" s="9"/>
      <c r="M35" s="49"/>
      <c r="N35" s="9"/>
      <c r="O35" s="9"/>
      <c r="P35" s="9"/>
      <c r="Q35" s="9"/>
      <c r="R35" s="9"/>
      <c r="S35" s="9"/>
      <c r="T35" s="9"/>
    </row>
    <row r="36" spans="1:20" s="43" customFormat="1" ht="35.450000000000003" customHeight="1" x14ac:dyDescent="0.35">
      <c r="C36" s="41" t="s">
        <v>8</v>
      </c>
      <c r="D36" s="49">
        <f t="shared" si="10"/>
        <v>59708464</v>
      </c>
      <c r="E36" s="9">
        <v>59168460</v>
      </c>
      <c r="F36" s="9">
        <v>540004</v>
      </c>
      <c r="G36" s="50">
        <v>540000</v>
      </c>
      <c r="H36" s="9">
        <v>9263635</v>
      </c>
      <c r="I36" s="49">
        <f t="shared" si="11"/>
        <v>7421024.5300000003</v>
      </c>
      <c r="J36" s="9">
        <v>7421024.5300000003</v>
      </c>
      <c r="K36" s="9">
        <v>0</v>
      </c>
      <c r="L36" s="9">
        <v>0</v>
      </c>
      <c r="M36" s="49">
        <f t="shared" si="12"/>
        <v>6094375.9000000004</v>
      </c>
      <c r="N36" s="9">
        <v>6094375.9000000004</v>
      </c>
      <c r="O36" s="9">
        <v>0</v>
      </c>
      <c r="P36" s="9">
        <v>0</v>
      </c>
      <c r="Q36" s="9">
        <f t="shared" si="6"/>
        <v>1326648.6299999999</v>
      </c>
      <c r="R36" s="9">
        <f t="shared" si="6"/>
        <v>1326648.6299999999</v>
      </c>
      <c r="S36" s="9">
        <f t="shared" si="6"/>
        <v>0</v>
      </c>
      <c r="T36" s="9">
        <f t="shared" si="6"/>
        <v>0</v>
      </c>
    </row>
    <row r="37" spans="1:20" s="43" customFormat="1" ht="35.450000000000003" customHeight="1" x14ac:dyDescent="0.35">
      <c r="C37" s="36" t="s">
        <v>46</v>
      </c>
      <c r="D37" s="49">
        <f t="shared" si="10"/>
        <v>19170630</v>
      </c>
      <c r="E37" s="9">
        <v>18714100</v>
      </c>
      <c r="F37" s="50">
        <v>456530</v>
      </c>
      <c r="G37" s="50">
        <v>0</v>
      </c>
      <c r="H37" s="50">
        <v>3033871</v>
      </c>
      <c r="I37" s="49">
        <f t="shared" si="11"/>
        <v>2925202.2</v>
      </c>
      <c r="J37" s="9">
        <v>2853927.43</v>
      </c>
      <c r="K37" s="9">
        <v>71274.77</v>
      </c>
      <c r="L37" s="9">
        <v>0</v>
      </c>
      <c r="M37" s="49">
        <f t="shared" si="12"/>
        <v>2692717.7399999998</v>
      </c>
      <c r="N37" s="9">
        <v>2616100.9</v>
      </c>
      <c r="O37" s="9">
        <v>76616.84</v>
      </c>
      <c r="P37" s="9">
        <v>0</v>
      </c>
      <c r="Q37" s="9">
        <f t="shared" si="6"/>
        <v>232484.46000000043</v>
      </c>
      <c r="R37" s="9">
        <f t="shared" si="6"/>
        <v>237826.53000000026</v>
      </c>
      <c r="S37" s="9">
        <f t="shared" si="6"/>
        <v>-5342.0699999999924</v>
      </c>
      <c r="T37" s="9">
        <f t="shared" si="6"/>
        <v>0</v>
      </c>
    </row>
    <row r="38" spans="1:20" s="44" customFormat="1" ht="35.450000000000003" customHeight="1" x14ac:dyDescent="0.35">
      <c r="C38" s="36" t="s">
        <v>9</v>
      </c>
      <c r="D38" s="49">
        <f t="shared" si="10"/>
        <v>32200</v>
      </c>
      <c r="E38" s="9">
        <v>32200</v>
      </c>
      <c r="F38" s="9">
        <v>0</v>
      </c>
      <c r="G38" s="50">
        <v>0</v>
      </c>
      <c r="H38" s="9">
        <v>6900</v>
      </c>
      <c r="I38" s="49">
        <f t="shared" si="11"/>
        <v>6168</v>
      </c>
      <c r="J38" s="9">
        <v>6168</v>
      </c>
      <c r="K38" s="9">
        <v>0</v>
      </c>
      <c r="L38" s="9">
        <v>0</v>
      </c>
      <c r="M38" s="49">
        <f t="shared" si="12"/>
        <v>0</v>
      </c>
      <c r="N38" s="9">
        <v>0</v>
      </c>
      <c r="O38" s="9">
        <v>0</v>
      </c>
      <c r="P38" s="9">
        <v>0</v>
      </c>
      <c r="Q38" s="9">
        <f t="shared" si="6"/>
        <v>6168</v>
      </c>
      <c r="R38" s="9">
        <f t="shared" si="6"/>
        <v>6168</v>
      </c>
      <c r="S38" s="9">
        <f t="shared" si="6"/>
        <v>0</v>
      </c>
      <c r="T38" s="9">
        <f t="shared" si="6"/>
        <v>0</v>
      </c>
    </row>
    <row r="39" spans="1:20" s="43" customFormat="1" ht="35.450000000000003" customHeight="1" x14ac:dyDescent="0.35">
      <c r="C39" s="36" t="s">
        <v>47</v>
      </c>
      <c r="D39" s="49">
        <f t="shared" si="10"/>
        <v>17500</v>
      </c>
      <c r="E39" s="9">
        <v>17500</v>
      </c>
      <c r="F39" s="9">
        <v>0</v>
      </c>
      <c r="G39" s="50">
        <v>0</v>
      </c>
      <c r="H39" s="9">
        <v>0</v>
      </c>
      <c r="I39" s="49">
        <f t="shared" si="11"/>
        <v>0</v>
      </c>
      <c r="J39" s="9">
        <v>0</v>
      </c>
      <c r="K39" s="9">
        <v>0</v>
      </c>
      <c r="L39" s="9">
        <v>0</v>
      </c>
      <c r="M39" s="49">
        <f t="shared" si="12"/>
        <v>0</v>
      </c>
      <c r="N39" s="9">
        <v>0</v>
      </c>
      <c r="O39" s="9">
        <v>0</v>
      </c>
      <c r="P39" s="9">
        <v>0</v>
      </c>
      <c r="Q39" s="9">
        <f t="shared" si="6"/>
        <v>0</v>
      </c>
      <c r="R39" s="9">
        <f t="shared" si="6"/>
        <v>0</v>
      </c>
      <c r="S39" s="9">
        <f t="shared" si="6"/>
        <v>0</v>
      </c>
      <c r="T39" s="9">
        <f t="shared" si="6"/>
        <v>0</v>
      </c>
    </row>
    <row r="40" spans="1:20" s="43" customFormat="1" ht="35.450000000000003" customHeight="1" x14ac:dyDescent="0.35">
      <c r="C40" s="36" t="s">
        <v>48</v>
      </c>
      <c r="D40" s="49">
        <f t="shared" si="10"/>
        <v>11881477</v>
      </c>
      <c r="E40" s="9">
        <v>10575400</v>
      </c>
      <c r="F40" s="50">
        <v>1306077</v>
      </c>
      <c r="G40" s="50">
        <v>1300000</v>
      </c>
      <c r="H40" s="9">
        <v>1243660</v>
      </c>
      <c r="I40" s="49">
        <f t="shared" si="11"/>
        <v>515376.73</v>
      </c>
      <c r="J40" s="9">
        <v>515376.73</v>
      </c>
      <c r="K40" s="9">
        <v>0</v>
      </c>
      <c r="L40" s="9">
        <v>0</v>
      </c>
      <c r="M40" s="49">
        <f t="shared" si="12"/>
        <v>427172.24</v>
      </c>
      <c r="N40" s="9">
        <v>427172.24</v>
      </c>
      <c r="O40" s="9">
        <v>0</v>
      </c>
      <c r="P40" s="9">
        <v>0</v>
      </c>
      <c r="Q40" s="9">
        <f t="shared" si="6"/>
        <v>88204.489999999991</v>
      </c>
      <c r="R40" s="9">
        <f t="shared" si="6"/>
        <v>88204.489999999991</v>
      </c>
      <c r="S40" s="9">
        <f t="shared" si="6"/>
        <v>0</v>
      </c>
      <c r="T40" s="9">
        <f t="shared" si="6"/>
        <v>0</v>
      </c>
    </row>
    <row r="41" spans="1:20" s="32" customFormat="1" ht="35.450000000000003" customHeight="1" x14ac:dyDescent="0.35">
      <c r="C41" s="36" t="s">
        <v>53</v>
      </c>
      <c r="D41" s="49">
        <f t="shared" si="10"/>
        <v>0</v>
      </c>
      <c r="E41" s="9">
        <v>0</v>
      </c>
      <c r="F41" s="9">
        <v>0</v>
      </c>
      <c r="G41" s="50">
        <v>0</v>
      </c>
      <c r="H41" s="9">
        <v>0</v>
      </c>
      <c r="I41" s="49">
        <f t="shared" si="11"/>
        <v>0</v>
      </c>
      <c r="J41" s="9">
        <v>0</v>
      </c>
      <c r="K41" s="9">
        <v>0</v>
      </c>
      <c r="L41" s="9">
        <v>0</v>
      </c>
      <c r="M41" s="49">
        <f t="shared" si="12"/>
        <v>0</v>
      </c>
      <c r="N41" s="9">
        <v>0</v>
      </c>
      <c r="O41" s="9">
        <v>0</v>
      </c>
      <c r="P41" s="9">
        <v>0</v>
      </c>
      <c r="Q41" s="9">
        <f t="shared" si="6"/>
        <v>0</v>
      </c>
      <c r="R41" s="9">
        <f t="shared" si="6"/>
        <v>0</v>
      </c>
      <c r="S41" s="9">
        <f t="shared" si="6"/>
        <v>0</v>
      </c>
      <c r="T41" s="9">
        <f t="shared" si="6"/>
        <v>0</v>
      </c>
    </row>
    <row r="42" spans="1:20" s="32" customFormat="1" ht="35.450000000000003" customHeight="1" x14ac:dyDescent="0.35">
      <c r="C42" s="42" t="s">
        <v>12</v>
      </c>
      <c r="D42" s="49">
        <f t="shared" si="10"/>
        <v>286540</v>
      </c>
      <c r="E42" s="9">
        <v>286540</v>
      </c>
      <c r="F42" s="50">
        <v>0</v>
      </c>
      <c r="G42" s="50">
        <v>0</v>
      </c>
      <c r="H42" s="50">
        <v>204640</v>
      </c>
      <c r="I42" s="49">
        <f t="shared" si="11"/>
        <v>74930</v>
      </c>
      <c r="J42" s="9">
        <v>74930</v>
      </c>
      <c r="K42" s="50">
        <v>0</v>
      </c>
      <c r="L42" s="50">
        <v>0</v>
      </c>
      <c r="M42" s="49">
        <f t="shared" si="12"/>
        <v>0</v>
      </c>
      <c r="N42" s="9">
        <v>0</v>
      </c>
      <c r="O42" s="50">
        <v>0</v>
      </c>
      <c r="P42" s="50">
        <v>0</v>
      </c>
      <c r="Q42" s="9">
        <f t="shared" si="6"/>
        <v>74930</v>
      </c>
      <c r="R42" s="9">
        <f t="shared" si="6"/>
        <v>74930</v>
      </c>
      <c r="S42" s="9">
        <f t="shared" si="6"/>
        <v>0</v>
      </c>
      <c r="T42" s="9">
        <f t="shared" si="6"/>
        <v>0</v>
      </c>
    </row>
    <row r="43" spans="1:20" s="43" customFormat="1" ht="52.15" customHeight="1" x14ac:dyDescent="0.35">
      <c r="A43" s="45"/>
      <c r="B43" s="45"/>
      <c r="C43" s="17" t="s">
        <v>10</v>
      </c>
      <c r="D43" s="49">
        <f t="shared" si="10"/>
        <v>1030000</v>
      </c>
      <c r="E43" s="50">
        <v>1030000</v>
      </c>
      <c r="F43" s="9">
        <v>0</v>
      </c>
      <c r="G43" s="50">
        <v>0</v>
      </c>
      <c r="H43" s="50">
        <v>138000</v>
      </c>
      <c r="I43" s="49">
        <f t="shared" si="11"/>
        <v>77880</v>
      </c>
      <c r="J43" s="50">
        <v>77880</v>
      </c>
      <c r="K43" s="9">
        <v>0</v>
      </c>
      <c r="L43" s="50">
        <v>0</v>
      </c>
      <c r="M43" s="49">
        <f t="shared" si="12"/>
        <v>0</v>
      </c>
      <c r="N43" s="50">
        <v>0</v>
      </c>
      <c r="O43" s="9">
        <v>0</v>
      </c>
      <c r="P43" s="50">
        <v>0</v>
      </c>
      <c r="Q43" s="9">
        <f t="shared" si="6"/>
        <v>77880</v>
      </c>
      <c r="R43" s="9">
        <f t="shared" si="6"/>
        <v>77880</v>
      </c>
      <c r="S43" s="9">
        <f t="shared" si="6"/>
        <v>0</v>
      </c>
      <c r="T43" s="9">
        <f t="shared" si="6"/>
        <v>0</v>
      </c>
    </row>
    <row r="44" spans="1:20" s="43" customFormat="1" ht="34.15" customHeight="1" x14ac:dyDescent="0.35">
      <c r="A44" s="45"/>
      <c r="B44" s="45"/>
      <c r="C44" s="42" t="s">
        <v>49</v>
      </c>
      <c r="D44" s="49">
        <f t="shared" si="10"/>
        <v>200000</v>
      </c>
      <c r="E44" s="50">
        <v>200000</v>
      </c>
      <c r="F44" s="9">
        <v>0</v>
      </c>
      <c r="G44" s="50">
        <v>0</v>
      </c>
      <c r="H44" s="9">
        <v>200000</v>
      </c>
      <c r="I44" s="49">
        <f t="shared" si="11"/>
        <v>0</v>
      </c>
      <c r="J44" s="50">
        <v>0</v>
      </c>
      <c r="K44" s="9">
        <v>0</v>
      </c>
      <c r="L44" s="50">
        <v>0</v>
      </c>
      <c r="M44" s="49">
        <f t="shared" si="12"/>
        <v>0</v>
      </c>
      <c r="N44" s="50">
        <v>0</v>
      </c>
      <c r="O44" s="9">
        <v>0</v>
      </c>
      <c r="P44" s="50">
        <v>0</v>
      </c>
      <c r="Q44" s="9">
        <f t="shared" si="6"/>
        <v>0</v>
      </c>
      <c r="R44" s="9">
        <f t="shared" si="6"/>
        <v>0</v>
      </c>
      <c r="S44" s="9">
        <f t="shared" si="6"/>
        <v>0</v>
      </c>
      <c r="T44" s="9">
        <f t="shared" si="6"/>
        <v>0</v>
      </c>
    </row>
    <row r="45" spans="1:20" s="43" customFormat="1" ht="54" customHeight="1" x14ac:dyDescent="0.35">
      <c r="C45" s="54" t="s">
        <v>50</v>
      </c>
      <c r="D45" s="55">
        <f t="shared" si="10"/>
        <v>92326811</v>
      </c>
      <c r="E45" s="56">
        <f>SUM(E36:E44)</f>
        <v>90024200</v>
      </c>
      <c r="F45" s="56">
        <f t="shared" ref="F45:H45" si="28">SUM(F36:F44)</f>
        <v>2302611</v>
      </c>
      <c r="G45" s="56">
        <f t="shared" si="28"/>
        <v>1840000</v>
      </c>
      <c r="H45" s="56">
        <f t="shared" si="28"/>
        <v>14090706</v>
      </c>
      <c r="I45" s="55">
        <f t="shared" si="11"/>
        <v>11020581.460000001</v>
      </c>
      <c r="J45" s="56">
        <f>SUM(J36:J44)</f>
        <v>10949306.690000001</v>
      </c>
      <c r="K45" s="56">
        <f t="shared" ref="K45:L45" si="29">SUM(K36:K44)</f>
        <v>71274.77</v>
      </c>
      <c r="L45" s="56">
        <f t="shared" si="29"/>
        <v>0</v>
      </c>
      <c r="M45" s="55">
        <f t="shared" si="12"/>
        <v>9214265.8800000008</v>
      </c>
      <c r="N45" s="56">
        <f>SUM(N36:N44)</f>
        <v>9137649.040000001</v>
      </c>
      <c r="O45" s="56">
        <f t="shared" ref="O45:P45" si="30">SUM(O36:O44)</f>
        <v>76616.84</v>
      </c>
      <c r="P45" s="56">
        <f t="shared" si="30"/>
        <v>0</v>
      </c>
      <c r="Q45" s="56">
        <f t="shared" si="6"/>
        <v>1806315.58</v>
      </c>
      <c r="R45" s="56">
        <f t="shared" si="6"/>
        <v>1811657.6500000004</v>
      </c>
      <c r="S45" s="56">
        <f t="shared" si="6"/>
        <v>-5342.0699999999924</v>
      </c>
      <c r="T45" s="56">
        <f t="shared" si="6"/>
        <v>0</v>
      </c>
    </row>
    <row r="46" spans="1:20" customFormat="1" ht="45" customHeight="1" x14ac:dyDescent="0.25">
      <c r="A46" s="58"/>
      <c r="B46" s="58"/>
      <c r="C46" s="12" t="s">
        <v>18</v>
      </c>
      <c r="D46" s="62">
        <f t="shared" si="10"/>
        <v>1280000</v>
      </c>
      <c r="E46" s="62">
        <f>E47+E53</f>
        <v>-560000</v>
      </c>
      <c r="F46" s="62">
        <f t="shared" ref="F46:P46" si="31">F47+F53</f>
        <v>1840000</v>
      </c>
      <c r="G46" s="62">
        <f t="shared" si="31"/>
        <v>1840000</v>
      </c>
      <c r="H46" s="62">
        <f t="shared" si="31"/>
        <v>0</v>
      </c>
      <c r="I46" s="62">
        <f t="shared" si="31"/>
        <v>-5882045.1699999999</v>
      </c>
      <c r="J46" s="62">
        <f t="shared" si="31"/>
        <v>-5882045.1699999999</v>
      </c>
      <c r="K46" s="62">
        <f t="shared" si="31"/>
        <v>0</v>
      </c>
      <c r="L46" s="62">
        <f t="shared" si="31"/>
        <v>0</v>
      </c>
      <c r="M46" s="62">
        <f t="shared" si="31"/>
        <v>-6121451.5</v>
      </c>
      <c r="N46" s="62">
        <f t="shared" si="31"/>
        <v>-6121451.5</v>
      </c>
      <c r="O46" s="62">
        <f t="shared" si="31"/>
        <v>0</v>
      </c>
      <c r="P46" s="62">
        <f t="shared" si="31"/>
        <v>0</v>
      </c>
      <c r="Q46" s="63">
        <f>R46+S46</f>
        <v>239406.33000000007</v>
      </c>
      <c r="R46" s="64">
        <f t="shared" ref="R46:T53" si="32">J46-N46</f>
        <v>239406.33000000007</v>
      </c>
      <c r="S46" s="64">
        <f t="shared" si="32"/>
        <v>0</v>
      </c>
      <c r="T46" s="64">
        <f t="shared" si="32"/>
        <v>0</v>
      </c>
    </row>
    <row r="47" spans="1:20" s="59" customFormat="1" ht="42" customHeight="1" x14ac:dyDescent="0.3">
      <c r="C47" s="10" t="s">
        <v>19</v>
      </c>
      <c r="D47" s="51">
        <f t="shared" si="10"/>
        <v>1280000</v>
      </c>
      <c r="E47" s="51">
        <f>E48-E49+E50+E51+E52</f>
        <v>-560000</v>
      </c>
      <c r="F47" s="51">
        <f t="shared" ref="F47:P47" si="33">F48-F49+F50+F51+F52</f>
        <v>1840000</v>
      </c>
      <c r="G47" s="51">
        <f t="shared" si="33"/>
        <v>1840000</v>
      </c>
      <c r="H47" s="51">
        <f t="shared" si="33"/>
        <v>0</v>
      </c>
      <c r="I47" s="51">
        <f t="shared" si="33"/>
        <v>-5882045.1699999999</v>
      </c>
      <c r="J47" s="51">
        <f t="shared" si="33"/>
        <v>-5882045.1699999999</v>
      </c>
      <c r="K47" s="51">
        <f t="shared" si="33"/>
        <v>0</v>
      </c>
      <c r="L47" s="51">
        <f t="shared" si="33"/>
        <v>0</v>
      </c>
      <c r="M47" s="51">
        <f t="shared" si="33"/>
        <v>-6121451.5</v>
      </c>
      <c r="N47" s="51">
        <f t="shared" si="33"/>
        <v>-6121451.5</v>
      </c>
      <c r="O47" s="51">
        <f t="shared" si="33"/>
        <v>0</v>
      </c>
      <c r="P47" s="51">
        <f t="shared" si="33"/>
        <v>0</v>
      </c>
      <c r="Q47" s="50">
        <f>R47+S47</f>
        <v>239406.33000000007</v>
      </c>
      <c r="R47" s="50">
        <f t="shared" si="32"/>
        <v>239406.33000000007</v>
      </c>
      <c r="S47" s="50">
        <f t="shared" si="32"/>
        <v>0</v>
      </c>
      <c r="T47" s="50">
        <f t="shared" si="32"/>
        <v>0</v>
      </c>
    </row>
    <row r="48" spans="1:20" s="61" customFormat="1" ht="45" customHeight="1" x14ac:dyDescent="0.3">
      <c r="A48" s="60">
        <v>208100</v>
      </c>
      <c r="B48" s="61">
        <v>208100</v>
      </c>
      <c r="C48" s="11" t="s">
        <v>20</v>
      </c>
      <c r="D48" s="53">
        <f t="shared" si="10"/>
        <v>2319505.77</v>
      </c>
      <c r="E48" s="52">
        <v>2319505.77</v>
      </c>
      <c r="F48" s="52">
        <v>0</v>
      </c>
      <c r="G48" s="52">
        <v>0</v>
      </c>
      <c r="H48" s="52">
        <v>0</v>
      </c>
      <c r="I48" s="53">
        <f t="shared" ref="I48:I53" si="34">J48+K48</f>
        <v>2319505.77</v>
      </c>
      <c r="J48" s="52">
        <v>2319505.77</v>
      </c>
      <c r="K48" s="52">
        <v>0</v>
      </c>
      <c r="L48" s="52">
        <v>0</v>
      </c>
      <c r="M48" s="53">
        <f t="shared" ref="M48:M50" si="35">N48+O48</f>
        <v>2081191.67</v>
      </c>
      <c r="N48" s="52">
        <v>2081191.67</v>
      </c>
      <c r="O48" s="52">
        <v>0</v>
      </c>
      <c r="P48" s="52">
        <v>0</v>
      </c>
      <c r="Q48" s="52">
        <f>I48-M48</f>
        <v>238314.10000000009</v>
      </c>
      <c r="R48" s="52">
        <f t="shared" si="32"/>
        <v>238314.10000000009</v>
      </c>
      <c r="S48" s="52">
        <f t="shared" si="32"/>
        <v>0</v>
      </c>
      <c r="T48" s="52">
        <f t="shared" si="32"/>
        <v>0</v>
      </c>
    </row>
    <row r="49" spans="1:20" s="61" customFormat="1" ht="47.45" customHeight="1" x14ac:dyDescent="0.3">
      <c r="A49" s="60">
        <v>208200</v>
      </c>
      <c r="C49" s="11" t="s">
        <v>21</v>
      </c>
      <c r="D49" s="53">
        <f t="shared" si="10"/>
        <v>1039505.77</v>
      </c>
      <c r="E49" s="52">
        <v>1039505.77</v>
      </c>
      <c r="F49" s="52">
        <v>0</v>
      </c>
      <c r="G49" s="52">
        <v>0</v>
      </c>
      <c r="H49" s="52">
        <v>0</v>
      </c>
      <c r="I49" s="53">
        <f t="shared" si="34"/>
        <v>8201550.9400000004</v>
      </c>
      <c r="J49" s="65">
        <v>8201550.9400000004</v>
      </c>
      <c r="K49" s="52">
        <v>0</v>
      </c>
      <c r="L49" s="52">
        <v>0</v>
      </c>
      <c r="M49" s="53">
        <f t="shared" si="35"/>
        <v>8202643.1699999999</v>
      </c>
      <c r="N49" s="52">
        <v>8202643.1699999999</v>
      </c>
      <c r="O49" s="52">
        <v>0</v>
      </c>
      <c r="P49" s="52">
        <v>0</v>
      </c>
      <c r="Q49" s="52">
        <f>I49-M49</f>
        <v>-1092.2299999995157</v>
      </c>
      <c r="R49" s="52">
        <f t="shared" si="32"/>
        <v>-1092.2299999995157</v>
      </c>
      <c r="S49" s="52">
        <f t="shared" si="32"/>
        <v>0</v>
      </c>
      <c r="T49" s="52">
        <f t="shared" si="32"/>
        <v>0</v>
      </c>
    </row>
    <row r="50" spans="1:20" s="61" customFormat="1" ht="47.45" hidden="1" customHeight="1" x14ac:dyDescent="0.3">
      <c r="C50" s="10" t="s">
        <v>23</v>
      </c>
      <c r="D50" s="51">
        <f t="shared" si="10"/>
        <v>0</v>
      </c>
      <c r="E50" s="50">
        <v>0</v>
      </c>
      <c r="F50" s="50">
        <v>0</v>
      </c>
      <c r="G50" s="50">
        <v>0</v>
      </c>
      <c r="H50" s="50">
        <v>0</v>
      </c>
      <c r="I50" s="51">
        <f t="shared" si="34"/>
        <v>0</v>
      </c>
      <c r="J50" s="50">
        <v>0</v>
      </c>
      <c r="K50" s="50">
        <v>0</v>
      </c>
      <c r="L50" s="50">
        <v>0</v>
      </c>
      <c r="M50" s="51">
        <f t="shared" si="35"/>
        <v>0</v>
      </c>
      <c r="N50" s="50"/>
      <c r="O50" s="50">
        <v>0</v>
      </c>
      <c r="P50" s="50">
        <v>0</v>
      </c>
      <c r="Q50" s="50">
        <v>0</v>
      </c>
      <c r="R50" s="50">
        <f t="shared" si="32"/>
        <v>0</v>
      </c>
      <c r="S50" s="50">
        <f t="shared" si="32"/>
        <v>0</v>
      </c>
      <c r="T50" s="50">
        <f t="shared" si="32"/>
        <v>0</v>
      </c>
    </row>
    <row r="51" spans="1:20" s="61" customFormat="1" ht="63.6" hidden="1" customHeight="1" x14ac:dyDescent="0.3">
      <c r="A51" s="60">
        <v>208320</v>
      </c>
      <c r="C51" s="10" t="s">
        <v>26</v>
      </c>
      <c r="D51" s="51">
        <f t="shared" si="10"/>
        <v>0</v>
      </c>
      <c r="E51" s="50"/>
      <c r="F51" s="50"/>
      <c r="G51" s="50">
        <v>0</v>
      </c>
      <c r="H51" s="50">
        <v>0</v>
      </c>
      <c r="I51" s="51">
        <f t="shared" si="34"/>
        <v>0</v>
      </c>
      <c r="J51" s="50"/>
      <c r="K51" s="50"/>
      <c r="L51" s="50">
        <v>0</v>
      </c>
      <c r="M51" s="51">
        <f>N51+O51</f>
        <v>0</v>
      </c>
      <c r="N51" s="50"/>
      <c r="O51" s="50"/>
      <c r="P51" s="50"/>
      <c r="Q51" s="50">
        <v>0</v>
      </c>
      <c r="R51" s="50">
        <f t="shared" si="32"/>
        <v>0</v>
      </c>
      <c r="S51" s="50">
        <f t="shared" si="32"/>
        <v>0</v>
      </c>
      <c r="T51" s="50">
        <f t="shared" si="32"/>
        <v>0</v>
      </c>
    </row>
    <row r="52" spans="1:20" customFormat="1" ht="91.15" customHeight="1" x14ac:dyDescent="0.25">
      <c r="A52" s="58">
        <v>208400</v>
      </c>
      <c r="B52" s="58"/>
      <c r="C52" s="10" t="s">
        <v>22</v>
      </c>
      <c r="D52" s="51">
        <f t="shared" si="10"/>
        <v>0</v>
      </c>
      <c r="E52" s="50">
        <v>-1840000</v>
      </c>
      <c r="F52" s="50">
        <f>-E52</f>
        <v>1840000</v>
      </c>
      <c r="G52" s="50">
        <f>F52</f>
        <v>1840000</v>
      </c>
      <c r="H52" s="50">
        <v>0</v>
      </c>
      <c r="I52" s="51">
        <f t="shared" si="34"/>
        <v>0</v>
      </c>
      <c r="J52" s="50">
        <v>0</v>
      </c>
      <c r="K52" s="50">
        <f>-J52</f>
        <v>0</v>
      </c>
      <c r="L52" s="50">
        <f>K52</f>
        <v>0</v>
      </c>
      <c r="M52" s="51">
        <f>N52+O52</f>
        <v>0</v>
      </c>
      <c r="N52" s="50">
        <v>0</v>
      </c>
      <c r="O52" s="50">
        <f>-N52</f>
        <v>0</v>
      </c>
      <c r="P52" s="50">
        <f>O52</f>
        <v>0</v>
      </c>
      <c r="Q52" s="50">
        <f>I52-M52</f>
        <v>0</v>
      </c>
      <c r="R52" s="50">
        <f t="shared" si="32"/>
        <v>0</v>
      </c>
      <c r="S52" s="50">
        <f t="shared" si="32"/>
        <v>0</v>
      </c>
      <c r="T52" s="50">
        <f t="shared" si="32"/>
        <v>0</v>
      </c>
    </row>
    <row r="53" spans="1:20" customFormat="1" ht="42" hidden="1" customHeight="1" x14ac:dyDescent="0.25">
      <c r="A53" s="58">
        <v>401200</v>
      </c>
      <c r="B53" s="58"/>
      <c r="C53" s="10" t="s">
        <v>27</v>
      </c>
      <c r="D53" s="51">
        <f t="shared" si="10"/>
        <v>0</v>
      </c>
      <c r="E53" s="50"/>
      <c r="F53" s="50"/>
      <c r="G53" s="50"/>
      <c r="H53" s="50"/>
      <c r="I53" s="51">
        <f t="shared" si="34"/>
        <v>0</v>
      </c>
      <c r="J53" s="50">
        <v>0</v>
      </c>
      <c r="K53" s="50">
        <v>0</v>
      </c>
      <c r="L53" s="50">
        <v>0</v>
      </c>
      <c r="M53" s="51"/>
      <c r="N53" s="50"/>
      <c r="O53" s="50"/>
      <c r="P53" s="50"/>
      <c r="Q53" s="50">
        <v>0</v>
      </c>
      <c r="R53" s="50">
        <f t="shared" si="32"/>
        <v>0</v>
      </c>
      <c r="S53" s="50">
        <f t="shared" si="32"/>
        <v>0</v>
      </c>
      <c r="T53" s="50">
        <f t="shared" si="32"/>
        <v>0</v>
      </c>
    </row>
    <row r="54" spans="1:20" customFormat="1" ht="55.15" hidden="1" customHeight="1" x14ac:dyDescent="0.25">
      <c r="A54" s="58"/>
      <c r="B54" s="58"/>
      <c r="C54" s="18" t="s">
        <v>24</v>
      </c>
      <c r="D54" s="51"/>
      <c r="E54" s="50"/>
      <c r="F54" s="50"/>
      <c r="G54" s="50"/>
      <c r="H54" s="50"/>
      <c r="I54" s="51"/>
      <c r="J54" s="50"/>
      <c r="K54" s="50"/>
      <c r="L54" s="50"/>
      <c r="M54" s="51"/>
      <c r="N54" s="50"/>
      <c r="O54" s="50"/>
      <c r="P54" s="50"/>
      <c r="Q54" s="50"/>
      <c r="R54" s="50"/>
      <c r="S54" s="50"/>
      <c r="T54" s="50"/>
    </row>
    <row r="55" spans="1:20" customFormat="1" ht="43.15" hidden="1" customHeight="1" x14ac:dyDescent="0.25">
      <c r="A55" s="58"/>
      <c r="B55" s="58"/>
      <c r="C55" s="10" t="s">
        <v>25</v>
      </c>
      <c r="D55" s="51">
        <f>D56-D57</f>
        <v>0</v>
      </c>
      <c r="E55" s="51">
        <f>E56-E57+E58</f>
        <v>0</v>
      </c>
      <c r="F55" s="51">
        <f>F56-F57+F58</f>
        <v>0</v>
      </c>
      <c r="G55" s="51">
        <f>G56-G57+G58</f>
        <v>0</v>
      </c>
      <c r="H55" s="51">
        <f>H56-H57+H58</f>
        <v>0</v>
      </c>
      <c r="I55" s="51">
        <f>J55+K55</f>
        <v>0</v>
      </c>
      <c r="J55" s="51">
        <f>J56-J57</f>
        <v>0</v>
      </c>
      <c r="K55" s="51">
        <f>K56-K57</f>
        <v>0</v>
      </c>
      <c r="L55" s="51">
        <f>L56-L57</f>
        <v>0</v>
      </c>
      <c r="M55" s="51">
        <f>N55+O55</f>
        <v>0</v>
      </c>
      <c r="N55" s="51">
        <f>N56-N57</f>
        <v>0</v>
      </c>
      <c r="O55" s="51">
        <f>O56-O57</f>
        <v>0</v>
      </c>
      <c r="P55" s="51">
        <f>P56-P57</f>
        <v>0</v>
      </c>
      <c r="Q55" s="50">
        <f t="shared" ref="Q55:T57" si="36">I55-M55</f>
        <v>0</v>
      </c>
      <c r="R55" s="50">
        <f t="shared" si="36"/>
        <v>0</v>
      </c>
      <c r="S55" s="50">
        <f t="shared" si="36"/>
        <v>0</v>
      </c>
      <c r="T55" s="50">
        <f t="shared" si="36"/>
        <v>0</v>
      </c>
    </row>
    <row r="56" spans="1:20" customFormat="1" ht="36" hidden="1" customHeight="1" x14ac:dyDescent="0.25">
      <c r="A56" s="58">
        <v>205100</v>
      </c>
      <c r="B56" s="58"/>
      <c r="C56" s="11" t="s">
        <v>20</v>
      </c>
      <c r="D56" s="53">
        <f>E56+F56</f>
        <v>0</v>
      </c>
      <c r="E56" s="52"/>
      <c r="F56" s="52"/>
      <c r="G56" s="52"/>
      <c r="H56" s="52">
        <v>0</v>
      </c>
      <c r="I56" s="53">
        <f>J56+K56</f>
        <v>0</v>
      </c>
      <c r="J56" s="52">
        <v>0</v>
      </c>
      <c r="K56" s="52"/>
      <c r="L56" s="52">
        <v>0</v>
      </c>
      <c r="M56" s="53">
        <f>N56+O56</f>
        <v>0</v>
      </c>
      <c r="N56" s="52"/>
      <c r="O56" s="52"/>
      <c r="P56" s="52">
        <v>0</v>
      </c>
      <c r="Q56" s="52">
        <f t="shared" si="36"/>
        <v>0</v>
      </c>
      <c r="R56" s="52">
        <f t="shared" si="36"/>
        <v>0</v>
      </c>
      <c r="S56" s="52">
        <f t="shared" si="36"/>
        <v>0</v>
      </c>
      <c r="T56" s="52">
        <f t="shared" si="36"/>
        <v>0</v>
      </c>
    </row>
    <row r="57" spans="1:20" s="59" customFormat="1" ht="39.6" hidden="1" customHeight="1" x14ac:dyDescent="0.3">
      <c r="A57" s="58">
        <v>205200</v>
      </c>
      <c r="B57" s="58"/>
      <c r="C57" s="11" t="s">
        <v>21</v>
      </c>
      <c r="D57" s="53">
        <f>E57+F57</f>
        <v>0</v>
      </c>
      <c r="E57" s="52"/>
      <c r="F57" s="52"/>
      <c r="G57" s="52"/>
      <c r="H57" s="52">
        <v>0</v>
      </c>
      <c r="I57" s="53">
        <f>J57+K57</f>
        <v>0</v>
      </c>
      <c r="J57" s="52"/>
      <c r="K57" s="52"/>
      <c r="L57" s="52"/>
      <c r="M57" s="53">
        <f>N57+O57</f>
        <v>0</v>
      </c>
      <c r="N57" s="52"/>
      <c r="O57" s="52"/>
      <c r="P57" s="52"/>
      <c r="Q57" s="52">
        <f t="shared" si="36"/>
        <v>0</v>
      </c>
      <c r="R57" s="52">
        <f t="shared" si="36"/>
        <v>0</v>
      </c>
      <c r="S57" s="52">
        <f t="shared" si="36"/>
        <v>0</v>
      </c>
      <c r="T57" s="52">
        <f t="shared" si="36"/>
        <v>0</v>
      </c>
    </row>
    <row r="58" spans="1:20" customFormat="1" ht="33.6" hidden="1" customHeight="1" x14ac:dyDescent="0.25">
      <c r="A58" s="58"/>
      <c r="B58" s="58"/>
      <c r="C58" s="10" t="s">
        <v>23</v>
      </c>
      <c r="D58" s="51">
        <f>E58+F58</f>
        <v>0</v>
      </c>
      <c r="E58" s="50">
        <v>0</v>
      </c>
      <c r="F58" s="50">
        <v>0</v>
      </c>
      <c r="G58" s="50">
        <v>0</v>
      </c>
      <c r="H58" s="50">
        <v>0</v>
      </c>
      <c r="I58" s="51">
        <f>J58+K58</f>
        <v>0</v>
      </c>
      <c r="J58" s="50"/>
      <c r="K58" s="50"/>
      <c r="L58" s="50"/>
      <c r="M58" s="51">
        <f>N58+O58</f>
        <v>0</v>
      </c>
      <c r="N58" s="50"/>
      <c r="O58" s="50"/>
      <c r="P58" s="50">
        <v>0</v>
      </c>
      <c r="Q58" s="50">
        <v>0</v>
      </c>
      <c r="R58" s="50">
        <f>J58-N58</f>
        <v>0</v>
      </c>
      <c r="S58" s="50">
        <v>0</v>
      </c>
      <c r="T58" s="50">
        <v>0</v>
      </c>
    </row>
    <row r="59" spans="1:20" s="32" customFormat="1" ht="23.25" x14ac:dyDescent="0.35">
      <c r="C59" s="32" t="s">
        <v>63</v>
      </c>
      <c r="D59" s="33"/>
      <c r="F59" s="44"/>
      <c r="G59" s="44"/>
      <c r="H59" s="43"/>
      <c r="I59" s="46"/>
      <c r="K59" s="43"/>
      <c r="L59" s="43"/>
    </row>
    <row r="60" spans="1:20" s="32" customFormat="1" ht="23.25" x14ac:dyDescent="0.35">
      <c r="D60" s="33"/>
      <c r="F60" s="44"/>
      <c r="G60" s="44"/>
      <c r="H60" s="43"/>
      <c r="I60" s="46"/>
      <c r="K60" s="43"/>
      <c r="L60" s="43"/>
    </row>
    <row r="61" spans="1:20" s="32" customFormat="1" ht="23.25" x14ac:dyDescent="0.35">
      <c r="D61" s="33"/>
      <c r="F61" s="44"/>
      <c r="G61" s="44"/>
      <c r="H61" s="43"/>
      <c r="I61" s="46"/>
      <c r="K61" s="43"/>
      <c r="L61" s="43"/>
    </row>
    <row r="62" spans="1:20" s="32" customFormat="1" ht="23.25" x14ac:dyDescent="0.35">
      <c r="D62" s="33"/>
      <c r="F62" s="44"/>
      <c r="G62" s="44"/>
      <c r="H62" s="43"/>
      <c r="I62" s="46"/>
      <c r="K62" s="43"/>
      <c r="L62" s="43"/>
    </row>
    <row r="63" spans="1:20" s="32" customFormat="1" ht="23.25" x14ac:dyDescent="0.35">
      <c r="D63" s="33"/>
      <c r="F63" s="44"/>
      <c r="G63" s="44"/>
      <c r="H63" s="43"/>
      <c r="I63" s="46"/>
      <c r="K63" s="43"/>
      <c r="L63" s="43"/>
    </row>
    <row r="64" spans="1:20" s="32" customFormat="1" ht="23.25" x14ac:dyDescent="0.35">
      <c r="D64" s="33"/>
      <c r="F64" s="44"/>
      <c r="G64" s="44"/>
      <c r="H64" s="43"/>
      <c r="I64" s="46"/>
      <c r="K64" s="43"/>
      <c r="L64" s="43"/>
    </row>
    <row r="65" spans="4:12" s="32" customFormat="1" ht="23.25" x14ac:dyDescent="0.35">
      <c r="D65" s="33"/>
      <c r="F65" s="44"/>
      <c r="G65" s="44"/>
      <c r="H65" s="43"/>
      <c r="I65" s="46"/>
      <c r="K65" s="43"/>
      <c r="L65" s="43"/>
    </row>
    <row r="66" spans="4:12" s="32" customFormat="1" ht="23.25" x14ac:dyDescent="0.35">
      <c r="D66" s="33"/>
      <c r="F66" s="44"/>
      <c r="G66" s="44"/>
      <c r="H66" s="43"/>
      <c r="I66" s="46"/>
      <c r="K66" s="43"/>
      <c r="L66" s="43"/>
    </row>
    <row r="67" spans="4:12" s="32" customFormat="1" ht="23.25" x14ac:dyDescent="0.35">
      <c r="D67" s="33"/>
      <c r="F67" s="44"/>
      <c r="G67" s="44"/>
      <c r="H67" s="43"/>
      <c r="I67" s="46"/>
      <c r="K67" s="43"/>
      <c r="L67" s="43"/>
    </row>
    <row r="68" spans="4:12" s="32" customFormat="1" ht="23.25" x14ac:dyDescent="0.35">
      <c r="D68" s="33"/>
      <c r="F68" s="43"/>
      <c r="G68" s="43"/>
      <c r="H68" s="43"/>
      <c r="I68" s="46"/>
      <c r="K68" s="43"/>
      <c r="L68" s="43"/>
    </row>
    <row r="69" spans="4:12" s="32" customFormat="1" ht="23.25" x14ac:dyDescent="0.35">
      <c r="D69" s="33"/>
      <c r="F69" s="43"/>
      <c r="G69" s="43"/>
      <c r="H69" s="43"/>
      <c r="I69" s="46"/>
      <c r="K69" s="43"/>
      <c r="L69" s="43"/>
    </row>
    <row r="70" spans="4:12" s="32" customFormat="1" ht="23.25" x14ac:dyDescent="0.35">
      <c r="D70" s="33"/>
      <c r="F70" s="43"/>
      <c r="G70" s="43"/>
      <c r="H70" s="43"/>
      <c r="I70" s="46"/>
      <c r="K70" s="43"/>
      <c r="L70" s="43"/>
    </row>
    <row r="71" spans="4:12" s="32" customFormat="1" ht="23.25" x14ac:dyDescent="0.35">
      <c r="D71" s="33"/>
      <c r="F71" s="43"/>
      <c r="G71" s="43"/>
      <c r="H71" s="43"/>
      <c r="I71" s="46"/>
      <c r="K71" s="43"/>
      <c r="L71" s="43"/>
    </row>
    <row r="72" spans="4:12" s="32" customFormat="1" ht="23.25" x14ac:dyDescent="0.35">
      <c r="D72" s="33"/>
      <c r="F72" s="43"/>
      <c r="G72" s="43"/>
      <c r="H72" s="43"/>
      <c r="I72" s="46"/>
      <c r="K72" s="43"/>
      <c r="L72" s="43"/>
    </row>
    <row r="73" spans="4:12" s="32" customFormat="1" ht="23.25" x14ac:dyDescent="0.35">
      <c r="D73" s="33"/>
      <c r="F73" s="43"/>
      <c r="G73" s="43"/>
      <c r="H73" s="43"/>
      <c r="I73" s="46"/>
      <c r="K73" s="43"/>
      <c r="L73" s="43"/>
    </row>
    <row r="74" spans="4:12" s="32" customFormat="1" ht="23.25" x14ac:dyDescent="0.35">
      <c r="D74" s="33"/>
      <c r="F74" s="43"/>
      <c r="G74" s="43"/>
      <c r="H74" s="43"/>
      <c r="I74" s="46"/>
      <c r="K74" s="43"/>
      <c r="L74" s="43"/>
    </row>
    <row r="75" spans="4:12" s="32" customFormat="1" ht="23.25" x14ac:dyDescent="0.35">
      <c r="D75" s="33"/>
      <c r="F75" s="43"/>
      <c r="G75" s="43"/>
      <c r="H75" s="43"/>
      <c r="I75" s="46"/>
      <c r="K75" s="43"/>
      <c r="L75" s="43"/>
    </row>
    <row r="76" spans="4:12" s="32" customFormat="1" ht="23.25" x14ac:dyDescent="0.35">
      <c r="D76" s="33"/>
      <c r="F76" s="43"/>
      <c r="G76" s="43"/>
      <c r="H76" s="43"/>
      <c r="I76" s="46"/>
      <c r="K76" s="43"/>
      <c r="L76" s="43"/>
    </row>
    <row r="77" spans="4:12" s="32" customFormat="1" ht="23.25" x14ac:dyDescent="0.35">
      <c r="D77" s="33"/>
      <c r="F77" s="43"/>
      <c r="G77" s="43"/>
      <c r="H77" s="43"/>
      <c r="I77" s="46"/>
      <c r="K77" s="43"/>
      <c r="L77" s="43"/>
    </row>
    <row r="78" spans="4:12" s="32" customFormat="1" ht="23.25" x14ac:dyDescent="0.35">
      <c r="F78" s="43"/>
      <c r="G78" s="43"/>
      <c r="H78" s="43"/>
      <c r="I78" s="46"/>
      <c r="K78" s="43"/>
      <c r="L78" s="43"/>
    </row>
    <row r="79" spans="4:12" s="32" customFormat="1" ht="23.25" x14ac:dyDescent="0.35">
      <c r="F79" s="43"/>
      <c r="G79" s="43"/>
      <c r="H79" s="43"/>
      <c r="I79" s="46"/>
      <c r="K79" s="43"/>
      <c r="L79" s="43"/>
    </row>
    <row r="80" spans="4:12" s="32" customFormat="1" ht="23.25" x14ac:dyDescent="0.35">
      <c r="F80" s="43"/>
      <c r="G80" s="43"/>
      <c r="H80" s="43"/>
      <c r="I80" s="46"/>
      <c r="K80" s="43"/>
      <c r="L80" s="43"/>
    </row>
    <row r="81" spans="6:12" s="32" customFormat="1" ht="23.25" x14ac:dyDescent="0.35">
      <c r="F81" s="43"/>
      <c r="G81" s="43"/>
      <c r="H81" s="43"/>
      <c r="I81" s="46"/>
      <c r="K81" s="43"/>
      <c r="L81" s="43"/>
    </row>
    <row r="82" spans="6:12" s="32" customFormat="1" ht="23.25" x14ac:dyDescent="0.35">
      <c r="F82" s="43"/>
      <c r="G82" s="43"/>
      <c r="H82" s="43"/>
      <c r="I82" s="46"/>
      <c r="K82" s="43"/>
      <c r="L82" s="43"/>
    </row>
    <row r="83" spans="6:12" s="32" customFormat="1" ht="23.25" x14ac:dyDescent="0.35">
      <c r="F83" s="43"/>
      <c r="G83" s="43"/>
      <c r="H83" s="43"/>
      <c r="I83" s="46"/>
      <c r="K83" s="43"/>
      <c r="L83" s="43"/>
    </row>
    <row r="84" spans="6:12" s="32" customFormat="1" ht="23.25" x14ac:dyDescent="0.35">
      <c r="F84" s="43"/>
      <c r="G84" s="43"/>
      <c r="H84" s="43"/>
      <c r="I84" s="46"/>
      <c r="K84" s="43"/>
      <c r="L84" s="43"/>
    </row>
    <row r="85" spans="6:12" s="32" customFormat="1" ht="23.25" x14ac:dyDescent="0.35">
      <c r="F85" s="43"/>
      <c r="G85" s="43"/>
      <c r="H85" s="43"/>
      <c r="I85" s="46"/>
      <c r="K85" s="43"/>
      <c r="L85" s="43"/>
    </row>
    <row r="86" spans="6:12" s="32" customFormat="1" ht="23.25" x14ac:dyDescent="0.35">
      <c r="F86" s="43"/>
      <c r="G86" s="43"/>
      <c r="H86" s="43"/>
      <c r="I86" s="46"/>
      <c r="K86" s="43"/>
      <c r="L86" s="43"/>
    </row>
    <row r="87" spans="6:12" s="32" customFormat="1" ht="23.25" x14ac:dyDescent="0.35">
      <c r="F87" s="43"/>
      <c r="G87" s="43"/>
      <c r="H87" s="43"/>
      <c r="I87" s="46"/>
      <c r="K87" s="43"/>
      <c r="L87" s="43"/>
    </row>
    <row r="88" spans="6:12" s="32" customFormat="1" ht="23.25" x14ac:dyDescent="0.35">
      <c r="F88" s="43"/>
      <c r="G88" s="43"/>
      <c r="H88" s="43"/>
      <c r="I88" s="46"/>
      <c r="K88" s="43"/>
      <c r="L88" s="43"/>
    </row>
    <row r="89" spans="6:12" s="32" customFormat="1" ht="23.25" x14ac:dyDescent="0.35">
      <c r="F89" s="43"/>
      <c r="G89" s="43"/>
      <c r="H89" s="43"/>
      <c r="I89" s="46"/>
      <c r="K89" s="43"/>
      <c r="L89" s="43"/>
    </row>
    <row r="90" spans="6:12" s="32" customFormat="1" ht="23.25" x14ac:dyDescent="0.35">
      <c r="F90" s="43"/>
      <c r="G90" s="43"/>
      <c r="H90" s="43"/>
      <c r="I90" s="46"/>
      <c r="K90" s="43"/>
      <c r="L90" s="43"/>
    </row>
    <row r="91" spans="6:12" s="32" customFormat="1" ht="23.25" x14ac:dyDescent="0.35">
      <c r="F91" s="43"/>
      <c r="G91" s="43"/>
      <c r="H91" s="43"/>
      <c r="I91" s="46"/>
      <c r="K91" s="43"/>
      <c r="L91" s="43"/>
    </row>
    <row r="92" spans="6:12" s="32" customFormat="1" ht="23.25" x14ac:dyDescent="0.35">
      <c r="F92" s="43"/>
      <c r="G92" s="43"/>
      <c r="H92" s="43"/>
      <c r="I92" s="46"/>
      <c r="K92" s="43"/>
      <c r="L92" s="43"/>
    </row>
    <row r="93" spans="6:12" s="32" customFormat="1" ht="23.25" x14ac:dyDescent="0.35">
      <c r="F93" s="43"/>
      <c r="G93" s="43"/>
      <c r="H93" s="43"/>
      <c r="I93" s="46"/>
      <c r="K93" s="43"/>
      <c r="L93" s="43"/>
    </row>
    <row r="94" spans="6:12" s="32" customFormat="1" ht="23.25" x14ac:dyDescent="0.35">
      <c r="F94" s="43"/>
      <c r="G94" s="43"/>
      <c r="H94" s="43"/>
      <c r="I94" s="46"/>
      <c r="K94" s="43"/>
      <c r="L94" s="43"/>
    </row>
    <row r="95" spans="6:12" s="32" customFormat="1" ht="23.25" x14ac:dyDescent="0.35">
      <c r="F95" s="43"/>
      <c r="G95" s="43"/>
      <c r="H95" s="43"/>
      <c r="I95" s="46"/>
      <c r="K95" s="43"/>
      <c r="L95" s="43"/>
    </row>
    <row r="96" spans="6:12" s="32" customFormat="1" ht="23.25" x14ac:dyDescent="0.35">
      <c r="F96" s="43"/>
      <c r="G96" s="43"/>
      <c r="H96" s="43"/>
      <c r="I96" s="46"/>
      <c r="K96" s="43"/>
      <c r="L96" s="43"/>
    </row>
    <row r="97" spans="6:12" s="32" customFormat="1" ht="23.25" x14ac:dyDescent="0.35">
      <c r="F97" s="43"/>
      <c r="G97" s="43"/>
      <c r="H97" s="43"/>
      <c r="I97" s="46"/>
      <c r="K97" s="43"/>
      <c r="L97" s="43"/>
    </row>
    <row r="98" spans="6:12" s="32" customFormat="1" ht="23.25" x14ac:dyDescent="0.35">
      <c r="F98" s="43"/>
      <c r="G98" s="43"/>
      <c r="H98" s="43"/>
      <c r="I98" s="46"/>
      <c r="K98" s="43"/>
      <c r="L98" s="43"/>
    </row>
    <row r="99" spans="6:12" s="32" customFormat="1" ht="23.25" x14ac:dyDescent="0.35">
      <c r="F99" s="43"/>
      <c r="G99" s="43"/>
      <c r="H99" s="43"/>
      <c r="I99" s="46"/>
      <c r="K99" s="43"/>
      <c r="L99" s="43"/>
    </row>
    <row r="100" spans="6:12" s="32" customFormat="1" ht="23.25" x14ac:dyDescent="0.35">
      <c r="F100" s="43"/>
      <c r="G100" s="43"/>
      <c r="H100" s="43"/>
      <c r="I100" s="46"/>
      <c r="K100" s="43"/>
      <c r="L100" s="43"/>
    </row>
    <row r="101" spans="6:12" s="32" customFormat="1" ht="23.25" x14ac:dyDescent="0.35">
      <c r="F101" s="43"/>
      <c r="G101" s="43"/>
      <c r="H101" s="43"/>
      <c r="I101" s="46"/>
      <c r="K101" s="43"/>
      <c r="L101" s="43"/>
    </row>
    <row r="102" spans="6:12" s="32" customFormat="1" ht="23.25" x14ac:dyDescent="0.35">
      <c r="F102" s="43"/>
      <c r="G102" s="43"/>
      <c r="H102" s="43"/>
      <c r="I102" s="46"/>
      <c r="K102" s="43"/>
      <c r="L102" s="43"/>
    </row>
    <row r="103" spans="6:12" s="32" customFormat="1" ht="23.25" x14ac:dyDescent="0.35">
      <c r="F103" s="43"/>
      <c r="G103" s="43"/>
      <c r="H103" s="43"/>
      <c r="I103" s="46"/>
      <c r="K103" s="43"/>
      <c r="L103" s="43"/>
    </row>
    <row r="104" spans="6:12" s="32" customFormat="1" ht="23.25" x14ac:dyDescent="0.35">
      <c r="F104" s="43"/>
      <c r="G104" s="43"/>
      <c r="H104" s="43"/>
      <c r="I104" s="46"/>
      <c r="K104" s="43"/>
      <c r="L104" s="43"/>
    </row>
    <row r="105" spans="6:12" s="32" customFormat="1" ht="23.25" x14ac:dyDescent="0.35">
      <c r="F105" s="43"/>
      <c r="G105" s="43"/>
      <c r="H105" s="43"/>
      <c r="I105" s="46"/>
      <c r="K105" s="43"/>
      <c r="L105" s="43"/>
    </row>
    <row r="106" spans="6:12" s="32" customFormat="1" ht="23.25" x14ac:dyDescent="0.35">
      <c r="F106" s="43"/>
      <c r="G106" s="43"/>
      <c r="H106" s="43"/>
      <c r="I106" s="46"/>
      <c r="K106" s="43"/>
      <c r="L106" s="43"/>
    </row>
    <row r="107" spans="6:12" s="32" customFormat="1" ht="23.25" x14ac:dyDescent="0.35">
      <c r="F107" s="43"/>
      <c r="G107" s="43"/>
      <c r="H107" s="43"/>
      <c r="I107" s="46"/>
      <c r="K107" s="43"/>
      <c r="L107" s="43"/>
    </row>
    <row r="108" spans="6:12" s="32" customFormat="1" ht="23.25" x14ac:dyDescent="0.35">
      <c r="F108" s="43"/>
      <c r="G108" s="43"/>
      <c r="H108" s="43"/>
      <c r="I108" s="46"/>
      <c r="K108" s="43"/>
      <c r="L108" s="43"/>
    </row>
    <row r="109" spans="6:12" s="32" customFormat="1" ht="23.25" x14ac:dyDescent="0.35">
      <c r="F109" s="43"/>
      <c r="G109" s="43"/>
      <c r="H109" s="43"/>
      <c r="I109" s="46"/>
      <c r="K109" s="43"/>
      <c r="L109" s="43"/>
    </row>
    <row r="110" spans="6:12" s="32" customFormat="1" ht="23.25" x14ac:dyDescent="0.35">
      <c r="F110" s="43"/>
      <c r="G110" s="43"/>
      <c r="H110" s="43"/>
      <c r="I110" s="46"/>
      <c r="K110" s="43"/>
      <c r="L110" s="43"/>
    </row>
    <row r="111" spans="6:12" s="32" customFormat="1" ht="23.25" x14ac:dyDescent="0.35">
      <c r="F111" s="43"/>
      <c r="G111" s="43"/>
      <c r="H111" s="43"/>
      <c r="I111" s="46"/>
      <c r="K111" s="43"/>
      <c r="L111" s="43"/>
    </row>
    <row r="112" spans="6:12" s="32" customFormat="1" ht="23.25" x14ac:dyDescent="0.35">
      <c r="F112" s="43"/>
      <c r="G112" s="43"/>
      <c r="H112" s="43"/>
      <c r="I112" s="46"/>
      <c r="K112" s="43"/>
      <c r="L112" s="43"/>
    </row>
    <row r="113" spans="6:12" s="32" customFormat="1" ht="23.25" x14ac:dyDescent="0.35">
      <c r="F113" s="43"/>
      <c r="G113" s="43"/>
      <c r="H113" s="43"/>
      <c r="I113" s="46"/>
      <c r="K113" s="43"/>
      <c r="L113" s="43"/>
    </row>
    <row r="114" spans="6:12" s="32" customFormat="1" ht="23.25" x14ac:dyDescent="0.35">
      <c r="F114" s="43"/>
      <c r="G114" s="43"/>
      <c r="H114" s="43"/>
      <c r="I114" s="46"/>
      <c r="K114" s="43"/>
      <c r="L114" s="43"/>
    </row>
    <row r="115" spans="6:12" s="32" customFormat="1" ht="23.25" x14ac:dyDescent="0.35">
      <c r="F115" s="43"/>
      <c r="G115" s="43"/>
      <c r="H115" s="43"/>
      <c r="I115" s="46"/>
      <c r="K115" s="43"/>
      <c r="L115" s="43"/>
    </row>
    <row r="116" spans="6:12" s="32" customFormat="1" ht="23.25" x14ac:dyDescent="0.35">
      <c r="F116" s="43"/>
      <c r="G116" s="43"/>
      <c r="H116" s="43"/>
      <c r="I116" s="46"/>
      <c r="K116" s="43"/>
      <c r="L116" s="43"/>
    </row>
    <row r="117" spans="6:12" s="32" customFormat="1" ht="23.25" x14ac:dyDescent="0.35">
      <c r="F117" s="43"/>
      <c r="G117" s="43"/>
      <c r="H117" s="43"/>
      <c r="I117" s="46"/>
      <c r="K117" s="43"/>
      <c r="L117" s="43"/>
    </row>
    <row r="118" spans="6:12" s="32" customFormat="1" ht="23.25" x14ac:dyDescent="0.35">
      <c r="F118" s="43"/>
      <c r="G118" s="43"/>
      <c r="H118" s="43"/>
      <c r="I118" s="46"/>
      <c r="K118" s="43"/>
      <c r="L118" s="43"/>
    </row>
    <row r="119" spans="6:12" s="32" customFormat="1" ht="23.25" x14ac:dyDescent="0.35">
      <c r="F119" s="43"/>
      <c r="G119" s="43"/>
      <c r="H119" s="43"/>
      <c r="I119" s="46"/>
      <c r="K119" s="43"/>
      <c r="L119" s="43"/>
    </row>
    <row r="120" spans="6:12" s="32" customFormat="1" ht="23.25" x14ac:dyDescent="0.35">
      <c r="F120" s="43"/>
      <c r="G120" s="43"/>
      <c r="H120" s="43"/>
      <c r="I120" s="46"/>
      <c r="K120" s="43"/>
      <c r="L120" s="43"/>
    </row>
    <row r="121" spans="6:12" s="32" customFormat="1" ht="23.25" x14ac:dyDescent="0.35">
      <c r="F121" s="43"/>
      <c r="G121" s="43"/>
      <c r="H121" s="43"/>
      <c r="I121" s="46"/>
      <c r="K121" s="43"/>
      <c r="L121" s="43"/>
    </row>
    <row r="122" spans="6:12" s="32" customFormat="1" ht="23.25" x14ac:dyDescent="0.35">
      <c r="F122" s="43"/>
      <c r="G122" s="43"/>
      <c r="H122" s="43"/>
      <c r="I122" s="46"/>
      <c r="K122" s="43"/>
      <c r="L122" s="43"/>
    </row>
    <row r="123" spans="6:12" s="32" customFormat="1" ht="23.25" x14ac:dyDescent="0.35">
      <c r="F123" s="43"/>
      <c r="G123" s="43"/>
      <c r="H123" s="43"/>
      <c r="I123" s="46"/>
      <c r="K123" s="43"/>
      <c r="L123" s="43"/>
    </row>
    <row r="124" spans="6:12" s="32" customFormat="1" ht="23.25" x14ac:dyDescent="0.35">
      <c r="F124" s="43"/>
      <c r="G124" s="43"/>
      <c r="H124" s="43"/>
      <c r="I124" s="46"/>
      <c r="K124" s="43"/>
      <c r="L124" s="43"/>
    </row>
    <row r="125" spans="6:12" s="32" customFormat="1" ht="23.25" x14ac:dyDescent="0.35">
      <c r="F125" s="43"/>
      <c r="G125" s="43"/>
      <c r="H125" s="43"/>
      <c r="I125" s="46"/>
      <c r="K125" s="43"/>
      <c r="L125" s="43"/>
    </row>
    <row r="126" spans="6:12" s="32" customFormat="1" ht="23.25" x14ac:dyDescent="0.35">
      <c r="F126" s="43"/>
      <c r="G126" s="43"/>
      <c r="H126" s="43"/>
      <c r="I126" s="46"/>
      <c r="K126" s="43"/>
      <c r="L126" s="43"/>
    </row>
    <row r="127" spans="6:12" s="32" customFormat="1" ht="23.25" x14ac:dyDescent="0.35">
      <c r="F127" s="43"/>
      <c r="G127" s="43"/>
      <c r="H127" s="43"/>
      <c r="I127" s="46"/>
      <c r="K127" s="43"/>
      <c r="L127" s="43"/>
    </row>
    <row r="128" spans="6:12" s="32" customFormat="1" ht="23.25" x14ac:dyDescent="0.35">
      <c r="F128" s="43"/>
      <c r="G128" s="43"/>
      <c r="H128" s="43"/>
      <c r="I128" s="46"/>
      <c r="K128" s="43"/>
      <c r="L128" s="43"/>
    </row>
    <row r="129" spans="6:12" s="32" customFormat="1" ht="23.25" x14ac:dyDescent="0.35">
      <c r="F129" s="43"/>
      <c r="G129" s="43"/>
      <c r="H129" s="43"/>
      <c r="I129" s="46"/>
      <c r="K129" s="43"/>
      <c r="L129" s="43"/>
    </row>
    <row r="130" spans="6:12" s="32" customFormat="1" ht="23.25" x14ac:dyDescent="0.35">
      <c r="F130" s="43"/>
      <c r="G130" s="43"/>
      <c r="H130" s="43"/>
      <c r="I130" s="46"/>
      <c r="K130" s="43"/>
      <c r="L130" s="43"/>
    </row>
    <row r="131" spans="6:12" s="32" customFormat="1" ht="23.25" x14ac:dyDescent="0.35">
      <c r="F131" s="43"/>
      <c r="G131" s="43"/>
      <c r="H131" s="43"/>
      <c r="I131" s="46"/>
      <c r="K131" s="43"/>
      <c r="L131" s="43"/>
    </row>
    <row r="132" spans="6:12" s="32" customFormat="1" ht="23.25" x14ac:dyDescent="0.35">
      <c r="F132" s="43"/>
      <c r="G132" s="43"/>
      <c r="H132" s="43"/>
      <c r="I132" s="46"/>
      <c r="K132" s="43"/>
      <c r="L132" s="43"/>
    </row>
    <row r="133" spans="6:12" s="32" customFormat="1" ht="23.25" x14ac:dyDescent="0.35">
      <c r="F133" s="43"/>
      <c r="G133" s="43"/>
      <c r="H133" s="43"/>
      <c r="I133" s="46"/>
      <c r="K133" s="43"/>
      <c r="L133" s="43"/>
    </row>
    <row r="134" spans="6:12" s="32" customFormat="1" ht="23.25" x14ac:dyDescent="0.35">
      <c r="F134" s="43"/>
      <c r="G134" s="43"/>
      <c r="H134" s="43"/>
      <c r="I134" s="46"/>
      <c r="K134" s="43"/>
      <c r="L134" s="43"/>
    </row>
    <row r="135" spans="6:12" s="32" customFormat="1" ht="23.25" x14ac:dyDescent="0.35">
      <c r="F135" s="43"/>
      <c r="G135" s="43"/>
      <c r="H135" s="43"/>
      <c r="I135" s="46"/>
      <c r="K135" s="43"/>
      <c r="L135" s="43"/>
    </row>
    <row r="136" spans="6:12" s="32" customFormat="1" ht="23.25" x14ac:dyDescent="0.35">
      <c r="F136" s="43"/>
      <c r="G136" s="43"/>
      <c r="H136" s="43"/>
      <c r="I136" s="46"/>
      <c r="K136" s="43"/>
      <c r="L136" s="43"/>
    </row>
    <row r="137" spans="6:12" s="32" customFormat="1" ht="23.25" x14ac:dyDescent="0.35">
      <c r="F137" s="43"/>
      <c r="G137" s="43"/>
      <c r="H137" s="43"/>
      <c r="I137" s="46"/>
      <c r="K137" s="43"/>
      <c r="L137" s="43"/>
    </row>
    <row r="138" spans="6:12" s="32" customFormat="1" ht="23.25" x14ac:dyDescent="0.35">
      <c r="F138" s="43"/>
      <c r="G138" s="43"/>
      <c r="H138" s="43"/>
      <c r="I138" s="46"/>
      <c r="K138" s="43"/>
      <c r="L138" s="43"/>
    </row>
    <row r="139" spans="6:12" s="32" customFormat="1" ht="23.25" x14ac:dyDescent="0.35">
      <c r="F139" s="43"/>
      <c r="G139" s="43"/>
      <c r="H139" s="43"/>
      <c r="I139" s="46"/>
      <c r="K139" s="43"/>
      <c r="L139" s="43"/>
    </row>
    <row r="140" spans="6:12" s="32" customFormat="1" ht="23.25" x14ac:dyDescent="0.35">
      <c r="F140" s="43"/>
      <c r="G140" s="43"/>
      <c r="H140" s="43"/>
      <c r="I140" s="46"/>
      <c r="K140" s="43"/>
      <c r="L140" s="43"/>
    </row>
    <row r="141" spans="6:12" s="32" customFormat="1" ht="23.25" x14ac:dyDescent="0.35">
      <c r="F141" s="43"/>
      <c r="G141" s="43"/>
      <c r="H141" s="43"/>
      <c r="I141" s="46"/>
      <c r="K141" s="43"/>
      <c r="L141" s="43"/>
    </row>
    <row r="142" spans="6:12" s="32" customFormat="1" ht="23.25" x14ac:dyDescent="0.35">
      <c r="F142" s="43"/>
      <c r="G142" s="43"/>
      <c r="H142" s="43"/>
      <c r="I142" s="46"/>
      <c r="K142" s="43"/>
      <c r="L142" s="43"/>
    </row>
    <row r="143" spans="6:12" s="32" customFormat="1" ht="23.25" x14ac:dyDescent="0.35">
      <c r="F143" s="43"/>
      <c r="G143" s="43"/>
      <c r="H143" s="43"/>
      <c r="I143" s="46"/>
      <c r="K143" s="43"/>
      <c r="L143" s="43"/>
    </row>
    <row r="144" spans="6:12" s="32" customFormat="1" ht="23.25" x14ac:dyDescent="0.35">
      <c r="F144" s="43"/>
      <c r="G144" s="43"/>
      <c r="H144" s="43"/>
      <c r="I144" s="46"/>
      <c r="K144" s="43"/>
      <c r="L144" s="43"/>
    </row>
    <row r="145" spans="6:12" s="32" customFormat="1" ht="23.25" x14ac:dyDescent="0.35">
      <c r="F145" s="43"/>
      <c r="G145" s="43"/>
      <c r="H145" s="43"/>
      <c r="I145" s="46"/>
      <c r="K145" s="43"/>
      <c r="L145" s="43"/>
    </row>
    <row r="146" spans="6:12" s="32" customFormat="1" ht="23.25" x14ac:dyDescent="0.35">
      <c r="F146" s="43"/>
      <c r="G146" s="43"/>
      <c r="H146" s="43"/>
      <c r="I146" s="46"/>
      <c r="K146" s="43"/>
      <c r="L146" s="43"/>
    </row>
    <row r="147" spans="6:12" s="32" customFormat="1" ht="23.25" x14ac:dyDescent="0.35">
      <c r="F147" s="43"/>
      <c r="G147" s="43"/>
      <c r="H147" s="43"/>
      <c r="I147" s="46"/>
      <c r="K147" s="43"/>
      <c r="L147" s="43"/>
    </row>
    <row r="148" spans="6:12" s="32" customFormat="1" ht="23.25" x14ac:dyDescent="0.35">
      <c r="F148" s="43"/>
      <c r="G148" s="43"/>
      <c r="H148" s="43"/>
      <c r="I148" s="46"/>
      <c r="K148" s="43"/>
      <c r="L148" s="43"/>
    </row>
    <row r="149" spans="6:12" s="32" customFormat="1" ht="23.25" x14ac:dyDescent="0.35">
      <c r="F149" s="43"/>
      <c r="G149" s="43"/>
      <c r="H149" s="43"/>
      <c r="I149" s="46"/>
      <c r="K149" s="43"/>
      <c r="L149" s="43"/>
    </row>
    <row r="150" spans="6:12" s="32" customFormat="1" ht="23.25" x14ac:dyDescent="0.35">
      <c r="F150" s="43"/>
      <c r="G150" s="43"/>
      <c r="H150" s="43"/>
      <c r="I150" s="46"/>
      <c r="K150" s="43"/>
      <c r="L150" s="43"/>
    </row>
    <row r="151" spans="6:12" s="32" customFormat="1" ht="23.25" x14ac:dyDescent="0.35">
      <c r="F151" s="43"/>
      <c r="G151" s="43"/>
      <c r="H151" s="43"/>
      <c r="I151" s="46"/>
      <c r="K151" s="43"/>
      <c r="L151" s="43"/>
    </row>
    <row r="152" spans="6:12" s="32" customFormat="1" ht="23.25" x14ac:dyDescent="0.35">
      <c r="F152" s="43"/>
      <c r="G152" s="43"/>
      <c r="H152" s="43"/>
      <c r="I152" s="46"/>
      <c r="K152" s="43"/>
      <c r="L152" s="43"/>
    </row>
    <row r="153" spans="6:12" s="32" customFormat="1" ht="23.25" x14ac:dyDescent="0.35">
      <c r="F153" s="43"/>
      <c r="G153" s="43"/>
      <c r="H153" s="43"/>
      <c r="I153" s="46"/>
      <c r="K153" s="43"/>
      <c r="L153" s="43"/>
    </row>
    <row r="154" spans="6:12" s="32" customFormat="1" ht="23.25" x14ac:dyDescent="0.35">
      <c r="F154" s="43"/>
      <c r="G154" s="43"/>
      <c r="H154" s="43"/>
      <c r="I154" s="46"/>
      <c r="K154" s="43"/>
      <c r="L154" s="43"/>
    </row>
    <row r="155" spans="6:12" s="32" customFormat="1" ht="23.25" x14ac:dyDescent="0.35">
      <c r="F155" s="43"/>
      <c r="G155" s="43"/>
      <c r="H155" s="43"/>
      <c r="I155" s="46"/>
      <c r="K155" s="43"/>
      <c r="L155" s="43"/>
    </row>
    <row r="156" spans="6:12" s="32" customFormat="1" ht="23.25" x14ac:dyDescent="0.35">
      <c r="F156" s="43"/>
      <c r="G156" s="43"/>
      <c r="H156" s="43"/>
      <c r="I156" s="46"/>
      <c r="K156" s="43"/>
      <c r="L156" s="43"/>
    </row>
    <row r="157" spans="6:12" s="32" customFormat="1" ht="23.25" x14ac:dyDescent="0.35">
      <c r="F157" s="43"/>
      <c r="G157" s="43"/>
      <c r="H157" s="43"/>
      <c r="I157" s="46"/>
      <c r="K157" s="43"/>
      <c r="L157" s="43"/>
    </row>
    <row r="158" spans="6:12" s="32" customFormat="1" ht="23.25" x14ac:dyDescent="0.35">
      <c r="F158" s="43"/>
      <c r="G158" s="43"/>
      <c r="H158" s="43"/>
      <c r="I158" s="46"/>
      <c r="K158" s="43"/>
      <c r="L158" s="43"/>
    </row>
    <row r="159" spans="6:12" s="32" customFormat="1" ht="23.25" x14ac:dyDescent="0.35">
      <c r="F159" s="43"/>
      <c r="G159" s="43"/>
      <c r="H159" s="43"/>
      <c r="I159" s="46"/>
      <c r="K159" s="43"/>
      <c r="L159" s="43"/>
    </row>
    <row r="160" spans="6:12" s="32" customFormat="1" ht="23.25" x14ac:dyDescent="0.35">
      <c r="F160" s="43"/>
      <c r="G160" s="43"/>
      <c r="H160" s="43"/>
      <c r="I160" s="46"/>
      <c r="K160" s="43"/>
      <c r="L160" s="43"/>
    </row>
    <row r="161" spans="6:12" s="32" customFormat="1" ht="23.25" x14ac:dyDescent="0.35">
      <c r="F161" s="43"/>
      <c r="G161" s="43"/>
      <c r="H161" s="43"/>
      <c r="I161" s="46"/>
      <c r="K161" s="43"/>
      <c r="L161" s="43"/>
    </row>
    <row r="162" spans="6:12" s="32" customFormat="1" ht="23.25" x14ac:dyDescent="0.35">
      <c r="F162" s="43"/>
      <c r="G162" s="43"/>
      <c r="H162" s="43"/>
      <c r="I162" s="46"/>
      <c r="K162" s="43"/>
      <c r="L162" s="43"/>
    </row>
    <row r="163" spans="6:12" s="32" customFormat="1" ht="23.25" x14ac:dyDescent="0.35">
      <c r="F163" s="43"/>
      <c r="G163" s="43"/>
      <c r="H163" s="43"/>
      <c r="I163" s="46"/>
      <c r="K163" s="43"/>
      <c r="L163" s="43"/>
    </row>
    <row r="164" spans="6:12" s="32" customFormat="1" ht="23.25" x14ac:dyDescent="0.35">
      <c r="F164" s="43"/>
      <c r="G164" s="43"/>
      <c r="H164" s="43"/>
      <c r="I164" s="46"/>
      <c r="K164" s="43"/>
      <c r="L164" s="43"/>
    </row>
    <row r="165" spans="6:12" s="32" customFormat="1" ht="23.25" x14ac:dyDescent="0.35">
      <c r="F165" s="43"/>
      <c r="G165" s="43"/>
      <c r="H165" s="43"/>
      <c r="I165" s="46"/>
      <c r="K165" s="43"/>
      <c r="L165" s="43"/>
    </row>
    <row r="166" spans="6:12" s="21" customFormat="1" ht="12.75" x14ac:dyDescent="0.2">
      <c r="F166" s="3"/>
      <c r="G166" s="3"/>
      <c r="H166" s="3"/>
      <c r="I166" s="28"/>
      <c r="K166" s="3"/>
      <c r="L166" s="3"/>
    </row>
    <row r="167" spans="6:12" s="21" customFormat="1" ht="12.75" x14ac:dyDescent="0.2">
      <c r="F167" s="3"/>
      <c r="G167" s="3"/>
      <c r="H167" s="3"/>
      <c r="I167" s="28"/>
      <c r="K167" s="3"/>
      <c r="L167" s="3"/>
    </row>
    <row r="168" spans="6:12" s="21" customFormat="1" ht="12.75" x14ac:dyDescent="0.2">
      <c r="F168" s="3"/>
      <c r="G168" s="3"/>
      <c r="H168" s="3"/>
      <c r="I168" s="28"/>
      <c r="K168" s="3"/>
      <c r="L168" s="3"/>
    </row>
    <row r="169" spans="6:12" s="21" customFormat="1" ht="12.75" x14ac:dyDescent="0.2">
      <c r="F169" s="3"/>
      <c r="G169" s="3"/>
      <c r="H169" s="3"/>
      <c r="I169" s="28"/>
      <c r="K169" s="3"/>
      <c r="L169" s="3"/>
    </row>
    <row r="170" spans="6:12" s="21" customFormat="1" ht="12.75" x14ac:dyDescent="0.2">
      <c r="F170" s="3"/>
      <c r="G170" s="3"/>
      <c r="H170" s="3"/>
      <c r="I170" s="28"/>
      <c r="K170" s="3"/>
      <c r="L170" s="3"/>
    </row>
  </sheetData>
  <mergeCells count="25">
    <mergeCell ref="C2:T2"/>
    <mergeCell ref="C3:T3"/>
    <mergeCell ref="C4:T4"/>
    <mergeCell ref="C6:C10"/>
    <mergeCell ref="D6:D10"/>
    <mergeCell ref="E6:G6"/>
    <mergeCell ref="H6:H10"/>
    <mergeCell ref="I6:I10"/>
    <mergeCell ref="J6:L6"/>
    <mergeCell ref="M6:M10"/>
    <mergeCell ref="N6:P6"/>
    <mergeCell ref="Q6:Q10"/>
    <mergeCell ref="R6:T6"/>
    <mergeCell ref="E7:E10"/>
    <mergeCell ref="F7:F10"/>
    <mergeCell ref="G7:G10"/>
    <mergeCell ref="P7:P10"/>
    <mergeCell ref="R7:R10"/>
    <mergeCell ref="S7:S10"/>
    <mergeCell ref="T7:T10"/>
    <mergeCell ref="J7:J10"/>
    <mergeCell ref="K7:K10"/>
    <mergeCell ref="L7:L10"/>
    <mergeCell ref="N7:N10"/>
    <mergeCell ref="O7:O1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70"/>
  <sheetViews>
    <sheetView topLeftCell="D22" zoomScale="48" zoomScaleNormal="48" workbookViewId="0">
      <selection activeCell="C25" sqref="A25:XFD25"/>
    </sheetView>
  </sheetViews>
  <sheetFormatPr defaultColWidth="8.85546875" defaultRowHeight="20.25" x14ac:dyDescent="0.3"/>
  <cols>
    <col min="1" max="1" width="12.140625" style="20" hidden="1" customWidth="1"/>
    <col min="2" max="2" width="0.28515625" style="20" hidden="1" customWidth="1"/>
    <col min="3" max="3" width="110.7109375" style="21" customWidth="1"/>
    <col min="4" max="4" width="26" style="22" customWidth="1"/>
    <col min="5" max="5" width="24.5703125" style="21" customWidth="1"/>
    <col min="6" max="6" width="23.42578125" style="31" customWidth="1"/>
    <col min="7" max="7" width="23.140625" style="31" customWidth="1"/>
    <col min="8" max="8" width="25.85546875" style="3" customWidth="1"/>
    <col min="9" max="9" width="26" style="28" customWidth="1"/>
    <col min="10" max="10" width="25.5703125" style="21" customWidth="1"/>
    <col min="11" max="11" width="23.85546875" style="31" customWidth="1"/>
    <col min="12" max="12" width="23.140625" style="31" customWidth="1"/>
    <col min="13" max="13" width="26.140625" style="24" customWidth="1"/>
    <col min="14" max="14" width="25.7109375" style="24" customWidth="1"/>
    <col min="15" max="15" width="21.5703125" style="21" customWidth="1"/>
    <col min="16" max="16" width="21.140625" style="21" customWidth="1"/>
    <col min="17" max="17" width="23" style="21" customWidth="1"/>
    <col min="18" max="18" width="27.42578125" style="21" customWidth="1"/>
    <col min="19" max="19" width="23.28515625" style="21" customWidth="1"/>
    <col min="20" max="20" width="26.42578125" style="21" customWidth="1"/>
    <col min="21" max="16384" width="8.85546875" style="21"/>
  </cols>
  <sheetData>
    <row r="1" spans="3:20" ht="15" customHeight="1" x14ac:dyDescent="0.3">
      <c r="E1" s="4"/>
      <c r="F1" s="7"/>
      <c r="G1" s="6"/>
      <c r="H1" s="6"/>
      <c r="I1" s="5"/>
      <c r="J1" s="1"/>
      <c r="K1" s="6"/>
      <c r="L1" s="6"/>
      <c r="M1" s="23"/>
    </row>
    <row r="2" spans="3:20" ht="43.5" customHeight="1" x14ac:dyDescent="0.3">
      <c r="C2" s="68" t="s">
        <v>13</v>
      </c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</row>
    <row r="3" spans="3:20" ht="51.75" customHeight="1" x14ac:dyDescent="0.3">
      <c r="C3" s="68" t="s">
        <v>72</v>
      </c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</row>
    <row r="4" spans="3:20" ht="46.5" customHeight="1" x14ac:dyDescent="0.3">
      <c r="C4" s="68" t="s">
        <v>28</v>
      </c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</row>
    <row r="5" spans="3:20" ht="36" customHeight="1" x14ac:dyDescent="0.3">
      <c r="C5" s="25" t="s">
        <v>0</v>
      </c>
      <c r="D5" s="26"/>
      <c r="E5" s="25"/>
      <c r="F5" s="27"/>
      <c r="G5" s="27"/>
      <c r="H5" s="2"/>
      <c r="K5" s="29"/>
      <c r="L5" s="29"/>
      <c r="M5" s="29"/>
      <c r="N5" s="29"/>
      <c r="O5" s="29"/>
      <c r="P5" s="29"/>
      <c r="Q5" s="29"/>
      <c r="R5" s="29"/>
      <c r="S5" s="29"/>
      <c r="T5" s="30" t="s">
        <v>29</v>
      </c>
    </row>
    <row r="6" spans="3:20" ht="32.450000000000003" customHeight="1" x14ac:dyDescent="0.3">
      <c r="C6" s="69" t="s">
        <v>1</v>
      </c>
      <c r="D6" s="70" t="s">
        <v>76</v>
      </c>
      <c r="E6" s="71" t="s">
        <v>2</v>
      </c>
      <c r="F6" s="71"/>
      <c r="G6" s="71"/>
      <c r="H6" s="72" t="s">
        <v>73</v>
      </c>
      <c r="I6" s="73" t="s">
        <v>74</v>
      </c>
      <c r="J6" s="69" t="s">
        <v>2</v>
      </c>
      <c r="K6" s="69"/>
      <c r="L6" s="69"/>
      <c r="M6" s="73" t="s">
        <v>75</v>
      </c>
      <c r="N6" s="69" t="s">
        <v>2</v>
      </c>
      <c r="O6" s="69"/>
      <c r="P6" s="69"/>
      <c r="Q6" s="74" t="s">
        <v>62</v>
      </c>
      <c r="R6" s="69" t="s">
        <v>2</v>
      </c>
      <c r="S6" s="69"/>
      <c r="T6" s="69"/>
    </row>
    <row r="7" spans="3:20" ht="12.75" customHeight="1" x14ac:dyDescent="0.3">
      <c r="C7" s="69"/>
      <c r="D7" s="70" t="s">
        <v>3</v>
      </c>
      <c r="E7" s="75" t="s">
        <v>4</v>
      </c>
      <c r="F7" s="75" t="s">
        <v>5</v>
      </c>
      <c r="G7" s="76" t="s">
        <v>11</v>
      </c>
      <c r="H7" s="72"/>
      <c r="I7" s="73" t="s">
        <v>6</v>
      </c>
      <c r="J7" s="77" t="s">
        <v>4</v>
      </c>
      <c r="K7" s="75" t="s">
        <v>5</v>
      </c>
      <c r="L7" s="76" t="s">
        <v>11</v>
      </c>
      <c r="M7" s="73" t="s">
        <v>6</v>
      </c>
      <c r="N7" s="77" t="s">
        <v>4</v>
      </c>
      <c r="O7" s="75" t="s">
        <v>5</v>
      </c>
      <c r="P7" s="76" t="s">
        <v>11</v>
      </c>
      <c r="Q7" s="74" t="s">
        <v>6</v>
      </c>
      <c r="R7" s="77" t="s">
        <v>4</v>
      </c>
      <c r="S7" s="75" t="s">
        <v>5</v>
      </c>
      <c r="T7" s="76" t="s">
        <v>11</v>
      </c>
    </row>
    <row r="8" spans="3:20" ht="12.75" customHeight="1" x14ac:dyDescent="0.3">
      <c r="C8" s="69"/>
      <c r="D8" s="70"/>
      <c r="E8" s="75"/>
      <c r="F8" s="75"/>
      <c r="G8" s="76"/>
      <c r="H8" s="72"/>
      <c r="I8" s="73" t="s">
        <v>7</v>
      </c>
      <c r="J8" s="77"/>
      <c r="K8" s="75"/>
      <c r="L8" s="76"/>
      <c r="M8" s="73" t="s">
        <v>7</v>
      </c>
      <c r="N8" s="77"/>
      <c r="O8" s="75"/>
      <c r="P8" s="76"/>
      <c r="Q8" s="74" t="s">
        <v>7</v>
      </c>
      <c r="R8" s="77"/>
      <c r="S8" s="75"/>
      <c r="T8" s="76"/>
    </row>
    <row r="9" spans="3:20" ht="72.599999999999994" customHeight="1" x14ac:dyDescent="0.3">
      <c r="C9" s="69"/>
      <c r="D9" s="70"/>
      <c r="E9" s="75"/>
      <c r="F9" s="75"/>
      <c r="G9" s="76"/>
      <c r="H9" s="72"/>
      <c r="I9" s="73"/>
      <c r="J9" s="77"/>
      <c r="K9" s="75"/>
      <c r="L9" s="76"/>
      <c r="M9" s="73"/>
      <c r="N9" s="77"/>
      <c r="O9" s="75"/>
      <c r="P9" s="76"/>
      <c r="Q9" s="74"/>
      <c r="R9" s="77"/>
      <c r="S9" s="75"/>
      <c r="T9" s="76"/>
    </row>
    <row r="10" spans="3:20" ht="107.25" customHeight="1" x14ac:dyDescent="0.3">
      <c r="C10" s="69"/>
      <c r="D10" s="70"/>
      <c r="E10" s="75"/>
      <c r="F10" s="75"/>
      <c r="G10" s="76"/>
      <c r="H10" s="72"/>
      <c r="I10" s="73"/>
      <c r="J10" s="77"/>
      <c r="K10" s="75"/>
      <c r="L10" s="76"/>
      <c r="M10" s="73"/>
      <c r="N10" s="77"/>
      <c r="O10" s="75"/>
      <c r="P10" s="76"/>
      <c r="Q10" s="74"/>
      <c r="R10" s="77"/>
      <c r="S10" s="75"/>
      <c r="T10" s="76"/>
    </row>
    <row r="11" spans="3:20" ht="24.75" customHeight="1" x14ac:dyDescent="0.3">
      <c r="C11" s="13">
        <v>1</v>
      </c>
      <c r="D11" s="14">
        <v>2</v>
      </c>
      <c r="E11" s="13">
        <v>3</v>
      </c>
      <c r="F11" s="15">
        <v>4</v>
      </c>
      <c r="G11" s="15">
        <v>5</v>
      </c>
      <c r="H11" s="15">
        <v>6</v>
      </c>
      <c r="I11" s="13">
        <v>7</v>
      </c>
      <c r="J11" s="13">
        <v>8</v>
      </c>
      <c r="K11" s="15">
        <v>9</v>
      </c>
      <c r="L11" s="15">
        <v>10</v>
      </c>
      <c r="M11" s="19">
        <v>11</v>
      </c>
      <c r="N11" s="13">
        <v>12</v>
      </c>
      <c r="O11" s="15">
        <v>13</v>
      </c>
      <c r="P11" s="15">
        <v>14</v>
      </c>
      <c r="Q11" s="16" t="s">
        <v>15</v>
      </c>
      <c r="R11" s="13" t="s">
        <v>14</v>
      </c>
      <c r="S11" s="15" t="s">
        <v>16</v>
      </c>
      <c r="T11" s="15" t="s">
        <v>17</v>
      </c>
    </row>
    <row r="12" spans="3:20" s="43" customFormat="1" ht="28.15" customHeight="1" x14ac:dyDescent="0.35">
      <c r="C12" s="34" t="s">
        <v>30</v>
      </c>
      <c r="D12" s="47"/>
      <c r="E12" s="8"/>
      <c r="F12" s="8"/>
      <c r="G12" s="8"/>
      <c r="H12" s="8"/>
      <c r="I12" s="48"/>
      <c r="J12" s="8"/>
      <c r="K12" s="8"/>
      <c r="L12" s="8"/>
      <c r="M12" s="48"/>
      <c r="N12" s="8"/>
      <c r="O12" s="8"/>
      <c r="P12" s="8"/>
      <c r="Q12" s="47"/>
      <c r="R12" s="8"/>
      <c r="S12" s="8"/>
      <c r="T12" s="8"/>
    </row>
    <row r="13" spans="3:20" s="43" customFormat="1" ht="38.450000000000003" customHeight="1" x14ac:dyDescent="0.35">
      <c r="C13" s="35" t="s">
        <v>55</v>
      </c>
      <c r="D13" s="49">
        <f t="shared" ref="D13:D14" si="0">E13+F13</f>
        <v>45663100</v>
      </c>
      <c r="E13" s="9">
        <f>E14+E15+E20</f>
        <v>45663100</v>
      </c>
      <c r="F13" s="9">
        <f t="shared" ref="F13:H13" si="1">F14+F15+F20</f>
        <v>0</v>
      </c>
      <c r="G13" s="9">
        <f t="shared" si="1"/>
        <v>0</v>
      </c>
      <c r="H13" s="9">
        <f t="shared" si="1"/>
        <v>9922500</v>
      </c>
      <c r="I13" s="49">
        <f t="shared" ref="I13:I14" si="2">J13+K13</f>
        <v>11268573.869999999</v>
      </c>
      <c r="J13" s="9">
        <f>J14+J15+J20</f>
        <v>11268573.869999999</v>
      </c>
      <c r="K13" s="9">
        <f t="shared" ref="K13:L13" si="3">K14+K15+K20</f>
        <v>0</v>
      </c>
      <c r="L13" s="9">
        <f t="shared" si="3"/>
        <v>0</v>
      </c>
      <c r="M13" s="49">
        <f t="shared" ref="M13:M14" si="4">N13+O13</f>
        <v>10136961.129999999</v>
      </c>
      <c r="N13" s="9">
        <f>N14+N15+N20</f>
        <v>10136961.129999999</v>
      </c>
      <c r="O13" s="9">
        <f t="shared" ref="O13:P13" si="5">O14+O15+O20</f>
        <v>0</v>
      </c>
      <c r="P13" s="9">
        <f t="shared" si="5"/>
        <v>0</v>
      </c>
      <c r="Q13" s="9">
        <f>I13-M13</f>
        <v>1131612.7400000002</v>
      </c>
      <c r="R13" s="9">
        <f>J13-N13</f>
        <v>1131612.7400000002</v>
      </c>
      <c r="S13" s="9">
        <f>K13-O13</f>
        <v>0</v>
      </c>
      <c r="T13" s="9">
        <f>L13-P13</f>
        <v>0</v>
      </c>
    </row>
    <row r="14" spans="3:20" s="43" customFormat="1" ht="94.9" customHeight="1" x14ac:dyDescent="0.35">
      <c r="C14" s="36" t="s">
        <v>31</v>
      </c>
      <c r="D14" s="49">
        <f t="shared" si="0"/>
        <v>100</v>
      </c>
      <c r="E14" s="9">
        <v>100</v>
      </c>
      <c r="F14" s="9">
        <v>0</v>
      </c>
      <c r="G14" s="9">
        <v>0</v>
      </c>
      <c r="H14" s="9">
        <v>0</v>
      </c>
      <c r="I14" s="49">
        <f t="shared" si="2"/>
        <v>0</v>
      </c>
      <c r="J14" s="9">
        <v>0</v>
      </c>
      <c r="K14" s="9">
        <v>0</v>
      </c>
      <c r="L14" s="9">
        <v>0</v>
      </c>
      <c r="M14" s="49">
        <f t="shared" si="4"/>
        <v>117.28</v>
      </c>
      <c r="N14" s="9">
        <v>117.28</v>
      </c>
      <c r="O14" s="9">
        <v>0</v>
      </c>
      <c r="P14" s="9">
        <v>0</v>
      </c>
      <c r="Q14" s="9">
        <f t="shared" ref="Q14:T45" si="6">I14-M14</f>
        <v>-117.28</v>
      </c>
      <c r="R14" s="9">
        <f t="shared" si="6"/>
        <v>-117.28</v>
      </c>
      <c r="S14" s="9">
        <f t="shared" si="6"/>
        <v>0</v>
      </c>
      <c r="T14" s="9">
        <f t="shared" si="6"/>
        <v>0</v>
      </c>
    </row>
    <row r="15" spans="3:20" s="43" customFormat="1" ht="28.15" customHeight="1" x14ac:dyDescent="0.35">
      <c r="C15" s="36" t="s">
        <v>58</v>
      </c>
      <c r="D15" s="49">
        <f>E15+F15</f>
        <v>19045000</v>
      </c>
      <c r="E15" s="9">
        <f>E16+E17+E18+E19</f>
        <v>19045000</v>
      </c>
      <c r="F15" s="9">
        <f t="shared" ref="F15:H15" si="7">F16+F17+F18+F19</f>
        <v>0</v>
      </c>
      <c r="G15" s="9">
        <f t="shared" si="7"/>
        <v>0</v>
      </c>
      <c r="H15" s="9">
        <f t="shared" si="7"/>
        <v>3552500</v>
      </c>
      <c r="I15" s="49">
        <f>J15+K15</f>
        <v>4081991.3899999997</v>
      </c>
      <c r="J15" s="9">
        <f>J16+J17+J18+J19</f>
        <v>4081991.3899999997</v>
      </c>
      <c r="K15" s="9">
        <f t="shared" ref="K15:L15" si="8">K16+K17+K18+K19</f>
        <v>0</v>
      </c>
      <c r="L15" s="9">
        <f t="shared" si="8"/>
        <v>0</v>
      </c>
      <c r="M15" s="49">
        <f>N15+O15</f>
        <v>3432632.04</v>
      </c>
      <c r="N15" s="9">
        <f>N16+N17+N18+N19</f>
        <v>3432632.04</v>
      </c>
      <c r="O15" s="9">
        <f t="shared" ref="O15:P15" si="9">O16+O17+O18+O19</f>
        <v>0</v>
      </c>
      <c r="P15" s="9">
        <f t="shared" si="9"/>
        <v>0</v>
      </c>
      <c r="Q15" s="9">
        <f t="shared" si="6"/>
        <v>649359.34999999963</v>
      </c>
      <c r="R15" s="9">
        <f t="shared" si="6"/>
        <v>649359.34999999963</v>
      </c>
      <c r="S15" s="9">
        <f t="shared" si="6"/>
        <v>0</v>
      </c>
      <c r="T15" s="9">
        <f t="shared" si="6"/>
        <v>0</v>
      </c>
    </row>
    <row r="16" spans="3:20" s="43" customFormat="1" ht="65.45" customHeight="1" x14ac:dyDescent="0.35">
      <c r="C16" s="36" t="s">
        <v>32</v>
      </c>
      <c r="D16" s="49">
        <f t="shared" ref="D16:D53" si="10">E16+F16</f>
        <v>12000</v>
      </c>
      <c r="E16" s="9">
        <v>12000</v>
      </c>
      <c r="F16" s="9">
        <v>0</v>
      </c>
      <c r="G16" s="9">
        <v>0</v>
      </c>
      <c r="H16" s="9">
        <v>2500</v>
      </c>
      <c r="I16" s="49">
        <f t="shared" ref="I16:I45" si="11">J16+K16</f>
        <v>3835.05</v>
      </c>
      <c r="J16" s="9">
        <v>3835.05</v>
      </c>
      <c r="K16" s="9">
        <v>0</v>
      </c>
      <c r="L16" s="9">
        <v>0</v>
      </c>
      <c r="M16" s="49">
        <f t="shared" ref="M16:M45" si="12">N16+O16</f>
        <v>4219.03</v>
      </c>
      <c r="N16" s="9">
        <v>4219.03</v>
      </c>
      <c r="O16" s="9">
        <v>0</v>
      </c>
      <c r="P16" s="9">
        <v>0</v>
      </c>
      <c r="Q16" s="9">
        <f t="shared" si="6"/>
        <v>-383.97999999999956</v>
      </c>
      <c r="R16" s="9">
        <f t="shared" si="6"/>
        <v>-383.97999999999956</v>
      </c>
      <c r="S16" s="9">
        <f t="shared" si="6"/>
        <v>0</v>
      </c>
      <c r="T16" s="9">
        <f t="shared" si="6"/>
        <v>0</v>
      </c>
    </row>
    <row r="17" spans="3:20" s="43" customFormat="1" ht="65.45" customHeight="1" x14ac:dyDescent="0.35">
      <c r="C17" s="36" t="s">
        <v>33</v>
      </c>
      <c r="D17" s="49">
        <f t="shared" si="10"/>
        <v>446500</v>
      </c>
      <c r="E17" s="9">
        <v>446500</v>
      </c>
      <c r="F17" s="9">
        <v>0</v>
      </c>
      <c r="G17" s="9">
        <v>0</v>
      </c>
      <c r="H17" s="9">
        <v>50000</v>
      </c>
      <c r="I17" s="49">
        <f t="shared" si="11"/>
        <v>149822.75</v>
      </c>
      <c r="J17" s="9">
        <v>149822.75</v>
      </c>
      <c r="K17" s="9">
        <v>0</v>
      </c>
      <c r="L17" s="9">
        <v>0</v>
      </c>
      <c r="M17" s="49">
        <f t="shared" si="12"/>
        <v>58000.85</v>
      </c>
      <c r="N17" s="9">
        <v>58000.85</v>
      </c>
      <c r="O17" s="9">
        <v>0</v>
      </c>
      <c r="P17" s="9">
        <v>0</v>
      </c>
      <c r="Q17" s="9">
        <f t="shared" si="6"/>
        <v>91821.9</v>
      </c>
      <c r="R17" s="9">
        <f t="shared" si="6"/>
        <v>91821.9</v>
      </c>
      <c r="S17" s="9">
        <f t="shared" si="6"/>
        <v>0</v>
      </c>
      <c r="T17" s="9">
        <f t="shared" si="6"/>
        <v>0</v>
      </c>
    </row>
    <row r="18" spans="3:20" s="43" customFormat="1" ht="65.45" customHeight="1" x14ac:dyDescent="0.35">
      <c r="C18" s="36" t="s">
        <v>34</v>
      </c>
      <c r="D18" s="49">
        <f t="shared" si="10"/>
        <v>5719000</v>
      </c>
      <c r="E18" s="9">
        <v>5719000</v>
      </c>
      <c r="F18" s="9">
        <v>0</v>
      </c>
      <c r="G18" s="9">
        <v>0</v>
      </c>
      <c r="H18" s="9">
        <v>550000</v>
      </c>
      <c r="I18" s="49">
        <f t="shared" si="11"/>
        <v>914225.23</v>
      </c>
      <c r="J18" s="9">
        <v>914225.23</v>
      </c>
      <c r="K18" s="9">
        <v>0</v>
      </c>
      <c r="L18" s="9">
        <v>0</v>
      </c>
      <c r="M18" s="49">
        <f t="shared" si="12"/>
        <v>838221.69</v>
      </c>
      <c r="N18" s="9">
        <v>838221.69</v>
      </c>
      <c r="O18" s="9">
        <v>0</v>
      </c>
      <c r="P18" s="9">
        <v>0</v>
      </c>
      <c r="Q18" s="9">
        <f t="shared" si="6"/>
        <v>76003.540000000037</v>
      </c>
      <c r="R18" s="9">
        <f t="shared" si="6"/>
        <v>76003.540000000037</v>
      </c>
      <c r="S18" s="9">
        <f t="shared" si="6"/>
        <v>0</v>
      </c>
      <c r="T18" s="9">
        <f t="shared" si="6"/>
        <v>0</v>
      </c>
    </row>
    <row r="19" spans="3:20" s="43" customFormat="1" ht="65.45" customHeight="1" x14ac:dyDescent="0.35">
      <c r="C19" s="36" t="s">
        <v>35</v>
      </c>
      <c r="D19" s="49">
        <f t="shared" si="10"/>
        <v>12867500</v>
      </c>
      <c r="E19" s="9">
        <v>12867500</v>
      </c>
      <c r="F19" s="9">
        <v>0</v>
      </c>
      <c r="G19" s="9">
        <v>0</v>
      </c>
      <c r="H19" s="9">
        <v>2950000</v>
      </c>
      <c r="I19" s="49">
        <f t="shared" si="11"/>
        <v>3014108.36</v>
      </c>
      <c r="J19" s="9">
        <v>3014108.36</v>
      </c>
      <c r="K19" s="9">
        <v>0</v>
      </c>
      <c r="L19" s="9">
        <v>0</v>
      </c>
      <c r="M19" s="49">
        <f t="shared" si="12"/>
        <v>2532190.4700000002</v>
      </c>
      <c r="N19" s="9">
        <v>2532190.4700000002</v>
      </c>
      <c r="O19" s="9">
        <v>0</v>
      </c>
      <c r="P19" s="9">
        <v>0</v>
      </c>
      <c r="Q19" s="9">
        <f t="shared" si="6"/>
        <v>481917.88999999966</v>
      </c>
      <c r="R19" s="9">
        <f t="shared" si="6"/>
        <v>481917.88999999966</v>
      </c>
      <c r="S19" s="9">
        <f t="shared" si="6"/>
        <v>0</v>
      </c>
      <c r="T19" s="9">
        <f t="shared" si="6"/>
        <v>0</v>
      </c>
    </row>
    <row r="20" spans="3:20" s="43" customFormat="1" ht="30.75" customHeight="1" x14ac:dyDescent="0.35">
      <c r="C20" s="36" t="s">
        <v>36</v>
      </c>
      <c r="D20" s="49">
        <f>E20+F20</f>
        <v>26618000</v>
      </c>
      <c r="E20" s="9">
        <f>E22+E23+E21</f>
        <v>26618000</v>
      </c>
      <c r="F20" s="9">
        <f t="shared" ref="F20:H20" si="13">F22+F23</f>
        <v>0</v>
      </c>
      <c r="G20" s="9">
        <f t="shared" si="13"/>
        <v>0</v>
      </c>
      <c r="H20" s="9">
        <f t="shared" si="13"/>
        <v>6370000</v>
      </c>
      <c r="I20" s="49">
        <f t="shared" si="11"/>
        <v>7186582.4799999995</v>
      </c>
      <c r="J20" s="9">
        <f>J22+J23+J21</f>
        <v>7186582.4799999995</v>
      </c>
      <c r="K20" s="9">
        <f t="shared" ref="K20:L20" si="14">K22+K23</f>
        <v>0</v>
      </c>
      <c r="L20" s="9">
        <f t="shared" si="14"/>
        <v>0</v>
      </c>
      <c r="M20" s="49">
        <f t="shared" si="12"/>
        <v>6704211.8099999996</v>
      </c>
      <c r="N20" s="50">
        <f>N22+N23</f>
        <v>6704211.8099999996</v>
      </c>
      <c r="O20" s="9">
        <f t="shared" ref="O20:P20" si="15">O22+O23</f>
        <v>0</v>
      </c>
      <c r="P20" s="9">
        <f t="shared" si="15"/>
        <v>0</v>
      </c>
      <c r="Q20" s="9">
        <f t="shared" si="6"/>
        <v>482370.66999999993</v>
      </c>
      <c r="R20" s="50">
        <f>J20-N20</f>
        <v>482370.66999999993</v>
      </c>
      <c r="S20" s="9">
        <f t="shared" si="6"/>
        <v>0</v>
      </c>
      <c r="T20" s="9">
        <f t="shared" si="6"/>
        <v>0</v>
      </c>
    </row>
    <row r="21" spans="3:20" s="43" customFormat="1" ht="30.75" customHeight="1" x14ac:dyDescent="0.35">
      <c r="C21" s="36" t="s">
        <v>54</v>
      </c>
      <c r="D21" s="49">
        <f t="shared" si="10"/>
        <v>0</v>
      </c>
      <c r="E21" s="9">
        <v>0</v>
      </c>
      <c r="F21" s="9">
        <v>0</v>
      </c>
      <c r="G21" s="9">
        <v>0</v>
      </c>
      <c r="H21" s="9">
        <v>0</v>
      </c>
      <c r="I21" s="49">
        <f t="shared" si="11"/>
        <v>0</v>
      </c>
      <c r="J21" s="9">
        <v>0</v>
      </c>
      <c r="K21" s="9">
        <v>0</v>
      </c>
      <c r="L21" s="9">
        <v>0</v>
      </c>
      <c r="M21" s="49">
        <f t="shared" si="12"/>
        <v>0</v>
      </c>
      <c r="N21" s="9">
        <v>0</v>
      </c>
      <c r="O21" s="9">
        <v>0</v>
      </c>
      <c r="P21" s="9">
        <v>0</v>
      </c>
      <c r="Q21" s="9">
        <f t="shared" si="6"/>
        <v>0</v>
      </c>
      <c r="R21" s="50">
        <f>J21-N21</f>
        <v>0</v>
      </c>
      <c r="S21" s="9">
        <f t="shared" si="6"/>
        <v>0</v>
      </c>
      <c r="T21" s="9">
        <f t="shared" si="6"/>
        <v>0</v>
      </c>
    </row>
    <row r="22" spans="3:20" s="43" customFormat="1" ht="33.75" customHeight="1" x14ac:dyDescent="0.35">
      <c r="C22" s="36" t="s">
        <v>56</v>
      </c>
      <c r="D22" s="49">
        <f t="shared" si="10"/>
        <v>1221000</v>
      </c>
      <c r="E22" s="9">
        <v>1221000</v>
      </c>
      <c r="F22" s="9">
        <v>0</v>
      </c>
      <c r="G22" s="9">
        <v>0</v>
      </c>
      <c r="H22" s="9">
        <v>270000</v>
      </c>
      <c r="I22" s="49">
        <f t="shared" si="11"/>
        <v>441640.84</v>
      </c>
      <c r="J22" s="9">
        <v>441640.84</v>
      </c>
      <c r="K22" s="9">
        <v>0</v>
      </c>
      <c r="L22" s="9">
        <v>0</v>
      </c>
      <c r="M22" s="49">
        <f t="shared" si="12"/>
        <v>284261.38</v>
      </c>
      <c r="N22" s="50">
        <v>284261.38</v>
      </c>
      <c r="O22" s="9">
        <v>0</v>
      </c>
      <c r="P22" s="9">
        <v>0</v>
      </c>
      <c r="Q22" s="9">
        <f t="shared" si="6"/>
        <v>157379.46000000002</v>
      </c>
      <c r="R22" s="50">
        <f t="shared" si="6"/>
        <v>157379.46000000002</v>
      </c>
      <c r="S22" s="9">
        <f t="shared" si="6"/>
        <v>0</v>
      </c>
      <c r="T22" s="9">
        <f t="shared" si="6"/>
        <v>0</v>
      </c>
    </row>
    <row r="23" spans="3:20" s="43" customFormat="1" ht="37.15" customHeight="1" x14ac:dyDescent="0.35">
      <c r="C23" s="36" t="s">
        <v>57</v>
      </c>
      <c r="D23" s="49">
        <f t="shared" si="10"/>
        <v>25397000</v>
      </c>
      <c r="E23" s="9">
        <v>25397000</v>
      </c>
      <c r="F23" s="9">
        <v>0</v>
      </c>
      <c r="G23" s="9">
        <v>0</v>
      </c>
      <c r="H23" s="9">
        <v>6100000</v>
      </c>
      <c r="I23" s="49">
        <f t="shared" si="11"/>
        <v>6744941.6399999997</v>
      </c>
      <c r="J23" s="9">
        <v>6744941.6399999997</v>
      </c>
      <c r="K23" s="9">
        <v>0</v>
      </c>
      <c r="L23" s="9">
        <v>0</v>
      </c>
      <c r="M23" s="49">
        <f t="shared" si="12"/>
        <v>6419950.4299999997</v>
      </c>
      <c r="N23" s="50">
        <v>6419950.4299999997</v>
      </c>
      <c r="O23" s="9">
        <v>0</v>
      </c>
      <c r="P23" s="9">
        <v>0</v>
      </c>
      <c r="Q23" s="9">
        <f t="shared" si="6"/>
        <v>324991.20999999996</v>
      </c>
      <c r="R23" s="50">
        <f t="shared" si="6"/>
        <v>324991.20999999996</v>
      </c>
      <c r="S23" s="9">
        <f t="shared" si="6"/>
        <v>0</v>
      </c>
      <c r="T23" s="9">
        <f t="shared" si="6"/>
        <v>0</v>
      </c>
    </row>
    <row r="24" spans="3:20" s="43" customFormat="1" ht="35.450000000000003" customHeight="1" x14ac:dyDescent="0.35">
      <c r="C24" s="37" t="s">
        <v>37</v>
      </c>
      <c r="D24" s="49">
        <f t="shared" si="10"/>
        <v>1313151</v>
      </c>
      <c r="E24" s="9">
        <f>E25+E26+E27+E28</f>
        <v>837700</v>
      </c>
      <c r="F24" s="9">
        <f t="shared" ref="F24:H24" si="16">F25+F26+F27+F28</f>
        <v>475451</v>
      </c>
      <c r="G24" s="9">
        <f t="shared" si="16"/>
        <v>0</v>
      </c>
      <c r="H24" s="9">
        <f t="shared" si="16"/>
        <v>58000</v>
      </c>
      <c r="I24" s="49">
        <f t="shared" si="11"/>
        <v>275389.78999999998</v>
      </c>
      <c r="J24" s="9">
        <f>J25+J26+J27+J28</f>
        <v>93959.52</v>
      </c>
      <c r="K24" s="9">
        <f t="shared" ref="K24:L24" si="17">K25+K26+K27+K28</f>
        <v>181430.27</v>
      </c>
      <c r="L24" s="9">
        <f t="shared" si="17"/>
        <v>0</v>
      </c>
      <c r="M24" s="49">
        <f t="shared" si="12"/>
        <v>765005.46000000008</v>
      </c>
      <c r="N24" s="9">
        <f>N25+N26+N27+N28</f>
        <v>586251.04</v>
      </c>
      <c r="O24" s="9">
        <f t="shared" ref="O24:P24" si="18">O25+O26+O27+O28</f>
        <v>178754.42</v>
      </c>
      <c r="P24" s="9">
        <f t="shared" si="18"/>
        <v>0</v>
      </c>
      <c r="Q24" s="9">
        <f t="shared" si="6"/>
        <v>-489615.6700000001</v>
      </c>
      <c r="R24" s="9">
        <f t="shared" si="6"/>
        <v>-492291.52</v>
      </c>
      <c r="S24" s="9">
        <f t="shared" si="6"/>
        <v>2675.8499999999767</v>
      </c>
      <c r="T24" s="9">
        <f t="shared" si="6"/>
        <v>0</v>
      </c>
    </row>
    <row r="25" spans="3:20" s="43" customFormat="1" ht="39.6" customHeight="1" x14ac:dyDescent="0.35">
      <c r="C25" s="38" t="s">
        <v>38</v>
      </c>
      <c r="D25" s="49">
        <f t="shared" si="10"/>
        <v>87700</v>
      </c>
      <c r="E25" s="9">
        <v>87700</v>
      </c>
      <c r="F25" s="9">
        <v>0</v>
      </c>
      <c r="G25" s="9">
        <v>0</v>
      </c>
      <c r="H25" s="9">
        <v>18000</v>
      </c>
      <c r="I25" s="49">
        <f t="shared" si="11"/>
        <v>55720.76</v>
      </c>
      <c r="J25" s="9">
        <v>55720.76</v>
      </c>
      <c r="K25" s="9">
        <v>0</v>
      </c>
      <c r="L25" s="9">
        <v>0</v>
      </c>
      <c r="M25" s="49">
        <f t="shared" si="12"/>
        <v>25467</v>
      </c>
      <c r="N25" s="9">
        <v>25467</v>
      </c>
      <c r="O25" s="9">
        <v>0</v>
      </c>
      <c r="P25" s="9">
        <v>0</v>
      </c>
      <c r="Q25" s="9">
        <f t="shared" si="6"/>
        <v>30253.760000000002</v>
      </c>
      <c r="R25" s="9">
        <f t="shared" si="6"/>
        <v>30253.760000000002</v>
      </c>
      <c r="S25" s="9">
        <f t="shared" si="6"/>
        <v>0</v>
      </c>
      <c r="T25" s="9">
        <f t="shared" si="6"/>
        <v>0</v>
      </c>
    </row>
    <row r="26" spans="3:20" s="43" customFormat="1" ht="119.25" customHeight="1" x14ac:dyDescent="0.35">
      <c r="C26" s="39" t="s">
        <v>66</v>
      </c>
      <c r="D26" s="49">
        <f t="shared" si="10"/>
        <v>750000</v>
      </c>
      <c r="E26" s="9">
        <v>750000</v>
      </c>
      <c r="F26" s="9">
        <v>0</v>
      </c>
      <c r="G26" s="9">
        <v>0</v>
      </c>
      <c r="H26" s="9">
        <v>40000</v>
      </c>
      <c r="I26" s="49">
        <f t="shared" si="11"/>
        <v>34393.96</v>
      </c>
      <c r="J26" s="9">
        <v>34393.96</v>
      </c>
      <c r="K26" s="9">
        <v>0</v>
      </c>
      <c r="L26" s="9">
        <v>0</v>
      </c>
      <c r="M26" s="49">
        <f t="shared" si="12"/>
        <v>523200</v>
      </c>
      <c r="N26" s="9">
        <v>523200</v>
      </c>
      <c r="O26" s="9">
        <v>0</v>
      </c>
      <c r="P26" s="9">
        <v>0</v>
      </c>
      <c r="Q26" s="9">
        <f t="shared" si="6"/>
        <v>-488806.04</v>
      </c>
      <c r="R26" s="9">
        <f t="shared" si="6"/>
        <v>-488806.04</v>
      </c>
      <c r="S26" s="9">
        <f t="shared" si="6"/>
        <v>0</v>
      </c>
      <c r="T26" s="9">
        <f t="shared" si="6"/>
        <v>0</v>
      </c>
    </row>
    <row r="27" spans="3:20" s="43" customFormat="1" ht="39" customHeight="1" x14ac:dyDescent="0.35">
      <c r="C27" s="38" t="s">
        <v>39</v>
      </c>
      <c r="D27" s="49">
        <f t="shared" si="10"/>
        <v>0</v>
      </c>
      <c r="E27" s="9">
        <v>0</v>
      </c>
      <c r="F27" s="9">
        <v>0</v>
      </c>
      <c r="G27" s="9">
        <v>0</v>
      </c>
      <c r="H27" s="9">
        <v>0</v>
      </c>
      <c r="I27" s="49">
        <f t="shared" si="11"/>
        <v>3844.8</v>
      </c>
      <c r="J27" s="9">
        <v>3844.8</v>
      </c>
      <c r="K27" s="9">
        <v>0</v>
      </c>
      <c r="L27" s="9">
        <v>0</v>
      </c>
      <c r="M27" s="49">
        <f t="shared" si="12"/>
        <v>37584.04</v>
      </c>
      <c r="N27" s="9">
        <v>37584.04</v>
      </c>
      <c r="O27" s="9">
        <v>0</v>
      </c>
      <c r="P27" s="9">
        <v>0</v>
      </c>
      <c r="Q27" s="9">
        <f t="shared" si="6"/>
        <v>-33739.24</v>
      </c>
      <c r="R27" s="9">
        <f t="shared" si="6"/>
        <v>-33739.24</v>
      </c>
      <c r="S27" s="9">
        <f t="shared" si="6"/>
        <v>0</v>
      </c>
      <c r="T27" s="9">
        <f t="shared" si="6"/>
        <v>0</v>
      </c>
    </row>
    <row r="28" spans="3:20" s="43" customFormat="1" ht="36.75" customHeight="1" x14ac:dyDescent="0.35">
      <c r="C28" s="17" t="s">
        <v>40</v>
      </c>
      <c r="D28" s="49">
        <f t="shared" si="10"/>
        <v>475451</v>
      </c>
      <c r="E28" s="9">
        <f>E29+E30</f>
        <v>0</v>
      </c>
      <c r="F28" s="9">
        <f t="shared" ref="F28:H28" si="19">F29+F30</f>
        <v>475451</v>
      </c>
      <c r="G28" s="9">
        <f t="shared" si="19"/>
        <v>0</v>
      </c>
      <c r="H28" s="9">
        <f t="shared" si="19"/>
        <v>0</v>
      </c>
      <c r="I28" s="49">
        <f t="shared" si="11"/>
        <v>181430.27</v>
      </c>
      <c r="J28" s="9">
        <f>J29+J30</f>
        <v>0</v>
      </c>
      <c r="K28" s="9">
        <f t="shared" ref="K28:L28" si="20">K29+K30</f>
        <v>181430.27</v>
      </c>
      <c r="L28" s="9">
        <f t="shared" si="20"/>
        <v>0</v>
      </c>
      <c r="M28" s="49">
        <f t="shared" si="12"/>
        <v>178754.42</v>
      </c>
      <c r="N28" s="9">
        <f>N29+N30</f>
        <v>0</v>
      </c>
      <c r="O28" s="9">
        <f t="shared" ref="O28:P28" si="21">O29+O30</f>
        <v>178754.42</v>
      </c>
      <c r="P28" s="9">
        <f t="shared" si="21"/>
        <v>0</v>
      </c>
      <c r="Q28" s="9">
        <f t="shared" si="6"/>
        <v>2675.8499999999767</v>
      </c>
      <c r="R28" s="9">
        <f t="shared" si="6"/>
        <v>0</v>
      </c>
      <c r="S28" s="9">
        <f t="shared" si="6"/>
        <v>2675.8499999999767</v>
      </c>
      <c r="T28" s="9">
        <f t="shared" si="6"/>
        <v>0</v>
      </c>
    </row>
    <row r="29" spans="3:20" s="43" customFormat="1" ht="54.6" customHeight="1" x14ac:dyDescent="0.35">
      <c r="C29" s="40" t="s">
        <v>41</v>
      </c>
      <c r="D29" s="49">
        <f t="shared" si="10"/>
        <v>462611</v>
      </c>
      <c r="E29" s="9">
        <v>0</v>
      </c>
      <c r="F29" s="9">
        <v>462611</v>
      </c>
      <c r="G29" s="9">
        <v>0</v>
      </c>
      <c r="H29" s="9">
        <v>0</v>
      </c>
      <c r="I29" s="49">
        <f t="shared" si="11"/>
        <v>168590.27</v>
      </c>
      <c r="J29" s="9">
        <v>0</v>
      </c>
      <c r="K29" s="9">
        <v>168590.27</v>
      </c>
      <c r="L29" s="9">
        <v>0</v>
      </c>
      <c r="M29" s="49">
        <f t="shared" si="12"/>
        <v>165744.42000000001</v>
      </c>
      <c r="N29" s="9">
        <v>0</v>
      </c>
      <c r="O29" s="9">
        <f>165219.1+525.32</f>
        <v>165744.42000000001</v>
      </c>
      <c r="P29" s="9">
        <v>0</v>
      </c>
      <c r="Q29" s="9">
        <f t="shared" si="6"/>
        <v>2845.8499999999767</v>
      </c>
      <c r="R29" s="9">
        <f t="shared" si="6"/>
        <v>0</v>
      </c>
      <c r="S29" s="9">
        <f t="shared" si="6"/>
        <v>2845.8499999999767</v>
      </c>
      <c r="T29" s="9">
        <f t="shared" si="6"/>
        <v>0</v>
      </c>
    </row>
    <row r="30" spans="3:20" s="43" customFormat="1" ht="43.9" customHeight="1" x14ac:dyDescent="0.35">
      <c r="C30" s="40" t="s">
        <v>42</v>
      </c>
      <c r="D30" s="49">
        <f t="shared" si="10"/>
        <v>12840</v>
      </c>
      <c r="E30" s="9">
        <v>0</v>
      </c>
      <c r="F30" s="9">
        <v>12840</v>
      </c>
      <c r="G30" s="9">
        <v>0</v>
      </c>
      <c r="H30" s="9">
        <v>0</v>
      </c>
      <c r="I30" s="49">
        <f t="shared" si="11"/>
        <v>12840</v>
      </c>
      <c r="J30" s="9">
        <v>0</v>
      </c>
      <c r="K30" s="9">
        <v>12840</v>
      </c>
      <c r="L30" s="9">
        <v>0</v>
      </c>
      <c r="M30" s="49">
        <f t="shared" si="12"/>
        <v>13010</v>
      </c>
      <c r="N30" s="9">
        <v>0</v>
      </c>
      <c r="O30" s="9">
        <v>13010</v>
      </c>
      <c r="P30" s="9">
        <v>0</v>
      </c>
      <c r="Q30" s="9">
        <f t="shared" si="6"/>
        <v>-170</v>
      </c>
      <c r="R30" s="9">
        <f t="shared" si="6"/>
        <v>0</v>
      </c>
      <c r="S30" s="9">
        <f t="shared" si="6"/>
        <v>-170</v>
      </c>
      <c r="T30" s="9">
        <f t="shared" si="6"/>
        <v>0</v>
      </c>
    </row>
    <row r="31" spans="3:20" s="43" customFormat="1" ht="30.6" customHeight="1" x14ac:dyDescent="0.35">
      <c r="C31" s="37" t="s">
        <v>43</v>
      </c>
      <c r="D31" s="49">
        <f t="shared" si="10"/>
        <v>46926669</v>
      </c>
      <c r="E31" s="9">
        <f>E32+E33</f>
        <v>46926669</v>
      </c>
      <c r="F31" s="9">
        <f t="shared" ref="F31:H31" si="22">F32+F33</f>
        <v>0</v>
      </c>
      <c r="G31" s="9">
        <f t="shared" si="22"/>
        <v>0</v>
      </c>
      <c r="H31" s="9">
        <f t="shared" si="22"/>
        <v>11020900</v>
      </c>
      <c r="I31" s="49">
        <f t="shared" si="11"/>
        <v>11020900</v>
      </c>
      <c r="J31" s="9">
        <f>J32+J33</f>
        <v>11020900</v>
      </c>
      <c r="K31" s="9">
        <f t="shared" ref="K31:L31" si="23">K32+K33</f>
        <v>0</v>
      </c>
      <c r="L31" s="9">
        <f t="shared" si="23"/>
        <v>0</v>
      </c>
      <c r="M31" s="49">
        <f t="shared" si="12"/>
        <v>9417303.9000000004</v>
      </c>
      <c r="N31" s="9">
        <f>N32+N33</f>
        <v>9417303.9000000004</v>
      </c>
      <c r="O31" s="9">
        <f t="shared" ref="O31:P31" si="24">O32+O33</f>
        <v>0</v>
      </c>
      <c r="P31" s="9">
        <f t="shared" si="24"/>
        <v>0</v>
      </c>
      <c r="Q31" s="9">
        <f t="shared" si="6"/>
        <v>1603596.0999999996</v>
      </c>
      <c r="R31" s="9">
        <f t="shared" si="6"/>
        <v>1603596.0999999996</v>
      </c>
      <c r="S31" s="9">
        <f t="shared" si="6"/>
        <v>0</v>
      </c>
      <c r="T31" s="9">
        <f t="shared" si="6"/>
        <v>0</v>
      </c>
    </row>
    <row r="32" spans="3:20" s="43" customFormat="1" ht="40.9" customHeight="1" x14ac:dyDescent="0.35">
      <c r="C32" s="36" t="s">
        <v>51</v>
      </c>
      <c r="D32" s="49">
        <f t="shared" si="10"/>
        <v>46813400</v>
      </c>
      <c r="E32" s="9">
        <v>46813400</v>
      </c>
      <c r="F32" s="9">
        <v>0</v>
      </c>
      <c r="G32" s="9">
        <v>0</v>
      </c>
      <c r="H32" s="9">
        <v>11020900</v>
      </c>
      <c r="I32" s="49">
        <f>J32+K32</f>
        <v>11020900</v>
      </c>
      <c r="J32" s="9">
        <v>11020900</v>
      </c>
      <c r="K32" s="9">
        <v>0</v>
      </c>
      <c r="L32" s="9">
        <v>0</v>
      </c>
      <c r="M32" s="49">
        <f t="shared" si="12"/>
        <v>9417303.9000000004</v>
      </c>
      <c r="N32" s="9">
        <v>9417303.9000000004</v>
      </c>
      <c r="O32" s="9">
        <v>0</v>
      </c>
      <c r="P32" s="9">
        <v>0</v>
      </c>
      <c r="Q32" s="9">
        <f t="shared" si="6"/>
        <v>1603596.0999999996</v>
      </c>
      <c r="R32" s="9">
        <f t="shared" si="6"/>
        <v>1603596.0999999996</v>
      </c>
      <c r="S32" s="9">
        <f t="shared" si="6"/>
        <v>0</v>
      </c>
      <c r="T32" s="9">
        <f t="shared" si="6"/>
        <v>0</v>
      </c>
    </row>
    <row r="33" spans="1:20" s="43" customFormat="1" ht="40.9" customHeight="1" x14ac:dyDescent="0.35">
      <c r="C33" s="36" t="s">
        <v>44</v>
      </c>
      <c r="D33" s="49">
        <f t="shared" si="10"/>
        <v>113269</v>
      </c>
      <c r="E33" s="9">
        <v>113269</v>
      </c>
      <c r="F33" s="9">
        <v>0</v>
      </c>
      <c r="G33" s="9">
        <v>0</v>
      </c>
      <c r="H33" s="9">
        <v>0</v>
      </c>
      <c r="I33" s="49">
        <f t="shared" si="11"/>
        <v>0</v>
      </c>
      <c r="J33" s="9">
        <v>0</v>
      </c>
      <c r="K33" s="9">
        <v>0</v>
      </c>
      <c r="L33" s="9">
        <v>0</v>
      </c>
      <c r="M33" s="49">
        <f t="shared" si="12"/>
        <v>0</v>
      </c>
      <c r="N33" s="9">
        <v>0</v>
      </c>
      <c r="O33" s="9">
        <v>0</v>
      </c>
      <c r="P33" s="9">
        <v>0</v>
      </c>
      <c r="Q33" s="9">
        <f t="shared" si="6"/>
        <v>0</v>
      </c>
      <c r="R33" s="9">
        <f t="shared" si="6"/>
        <v>0</v>
      </c>
      <c r="S33" s="9">
        <f t="shared" si="6"/>
        <v>0</v>
      </c>
      <c r="T33" s="9">
        <f t="shared" si="6"/>
        <v>0</v>
      </c>
    </row>
    <row r="34" spans="1:20" s="43" customFormat="1" ht="43.15" customHeight="1" x14ac:dyDescent="0.35">
      <c r="C34" s="57" t="s">
        <v>52</v>
      </c>
      <c r="D34" s="55">
        <f t="shared" si="10"/>
        <v>93902920</v>
      </c>
      <c r="E34" s="56">
        <f>E13+E24+E31</f>
        <v>93427469</v>
      </c>
      <c r="F34" s="56">
        <f t="shared" ref="F34:H34" si="25">F13+F24+F31</f>
        <v>475451</v>
      </c>
      <c r="G34" s="56">
        <f t="shared" si="25"/>
        <v>0</v>
      </c>
      <c r="H34" s="56">
        <f t="shared" si="25"/>
        <v>21001400</v>
      </c>
      <c r="I34" s="55">
        <f t="shared" si="11"/>
        <v>22564863.66</v>
      </c>
      <c r="J34" s="56">
        <f>J13+J24+J31</f>
        <v>22383433.390000001</v>
      </c>
      <c r="K34" s="56">
        <f t="shared" ref="K34:L34" si="26">K13+K24+K31</f>
        <v>181430.27</v>
      </c>
      <c r="L34" s="56">
        <f t="shared" si="26"/>
        <v>0</v>
      </c>
      <c r="M34" s="55">
        <f t="shared" si="12"/>
        <v>20319270.490000002</v>
      </c>
      <c r="N34" s="56">
        <f>N13+N24+N31</f>
        <v>20140516.07</v>
      </c>
      <c r="O34" s="56">
        <f t="shared" ref="O34:P34" si="27">O13+O24+O31</f>
        <v>178754.42</v>
      </c>
      <c r="P34" s="56">
        <f t="shared" si="27"/>
        <v>0</v>
      </c>
      <c r="Q34" s="56">
        <f t="shared" si="6"/>
        <v>2245593.1699999981</v>
      </c>
      <c r="R34" s="56">
        <f t="shared" si="6"/>
        <v>2242917.3200000003</v>
      </c>
      <c r="S34" s="56">
        <f t="shared" si="6"/>
        <v>2675.8499999999767</v>
      </c>
      <c r="T34" s="56">
        <f t="shared" si="6"/>
        <v>0</v>
      </c>
    </row>
    <row r="35" spans="1:20" s="43" customFormat="1" ht="36.6" customHeight="1" x14ac:dyDescent="0.35">
      <c r="C35" s="35" t="s">
        <v>45</v>
      </c>
      <c r="D35" s="49"/>
      <c r="E35" s="9"/>
      <c r="F35" s="9"/>
      <c r="G35" s="9"/>
      <c r="H35" s="9"/>
      <c r="I35" s="49"/>
      <c r="J35" s="9"/>
      <c r="K35" s="9"/>
      <c r="L35" s="9"/>
      <c r="M35" s="49"/>
      <c r="N35" s="9"/>
      <c r="O35" s="9"/>
      <c r="P35" s="9"/>
      <c r="Q35" s="9"/>
      <c r="R35" s="9"/>
      <c r="S35" s="9"/>
      <c r="T35" s="9"/>
    </row>
    <row r="36" spans="1:20" s="43" customFormat="1" ht="35.450000000000003" customHeight="1" x14ac:dyDescent="0.35">
      <c r="C36" s="41" t="s">
        <v>8</v>
      </c>
      <c r="D36" s="66">
        <f t="shared" si="10"/>
        <v>59708464</v>
      </c>
      <c r="E36" s="50">
        <v>59168460</v>
      </c>
      <c r="F36" s="50">
        <v>540004</v>
      </c>
      <c r="G36" s="50">
        <v>540000</v>
      </c>
      <c r="H36" s="50">
        <v>17507595</v>
      </c>
      <c r="I36" s="66">
        <f t="shared" si="11"/>
        <v>14503328.560000001</v>
      </c>
      <c r="J36" s="50">
        <v>14503328.560000001</v>
      </c>
      <c r="K36" s="50">
        <v>0</v>
      </c>
      <c r="L36" s="50">
        <v>0</v>
      </c>
      <c r="M36" s="49">
        <f t="shared" si="12"/>
        <v>9489067.7300000004</v>
      </c>
      <c r="N36" s="9">
        <v>9489067.7300000004</v>
      </c>
      <c r="O36" s="9">
        <v>0</v>
      </c>
      <c r="P36" s="9">
        <v>0</v>
      </c>
      <c r="Q36" s="9">
        <f t="shared" si="6"/>
        <v>5014260.83</v>
      </c>
      <c r="R36" s="9">
        <f t="shared" si="6"/>
        <v>5014260.83</v>
      </c>
      <c r="S36" s="9">
        <f t="shared" si="6"/>
        <v>0</v>
      </c>
      <c r="T36" s="9">
        <f t="shared" si="6"/>
        <v>0</v>
      </c>
    </row>
    <row r="37" spans="1:20" s="43" customFormat="1" ht="35.450000000000003" customHeight="1" x14ac:dyDescent="0.35">
      <c r="C37" s="36" t="s">
        <v>46</v>
      </c>
      <c r="D37" s="66">
        <f t="shared" si="10"/>
        <v>21900630</v>
      </c>
      <c r="E37" s="50">
        <v>18844100</v>
      </c>
      <c r="F37" s="50">
        <v>3056530</v>
      </c>
      <c r="G37" s="50">
        <v>2600000</v>
      </c>
      <c r="H37" s="50">
        <v>4645244</v>
      </c>
      <c r="I37" s="66">
        <f t="shared" si="11"/>
        <v>4543566.88</v>
      </c>
      <c r="J37" s="50">
        <v>4422349.38</v>
      </c>
      <c r="K37" s="50">
        <v>121217.5</v>
      </c>
      <c r="L37" s="50">
        <v>0</v>
      </c>
      <c r="M37" s="49">
        <f t="shared" si="12"/>
        <v>4079672.12</v>
      </c>
      <c r="N37" s="9">
        <v>3971110.43</v>
      </c>
      <c r="O37" s="9">
        <v>108561.69</v>
      </c>
      <c r="P37" s="9">
        <v>0</v>
      </c>
      <c r="Q37" s="9">
        <f t="shared" si="6"/>
        <v>463894.75999999978</v>
      </c>
      <c r="R37" s="9">
        <f t="shared" si="6"/>
        <v>451238.94999999972</v>
      </c>
      <c r="S37" s="9">
        <f t="shared" si="6"/>
        <v>12655.809999999998</v>
      </c>
      <c r="T37" s="9">
        <f t="shared" si="6"/>
        <v>0</v>
      </c>
    </row>
    <row r="38" spans="1:20" s="44" customFormat="1" ht="35.450000000000003" customHeight="1" x14ac:dyDescent="0.35">
      <c r="C38" s="36" t="s">
        <v>9</v>
      </c>
      <c r="D38" s="66">
        <f t="shared" si="10"/>
        <v>32200</v>
      </c>
      <c r="E38" s="50">
        <v>32200</v>
      </c>
      <c r="F38" s="50">
        <v>0</v>
      </c>
      <c r="G38" s="50">
        <v>0</v>
      </c>
      <c r="H38" s="50">
        <v>12000</v>
      </c>
      <c r="I38" s="66">
        <f t="shared" si="11"/>
        <v>6168</v>
      </c>
      <c r="J38" s="50">
        <v>6168</v>
      </c>
      <c r="K38" s="50">
        <v>0</v>
      </c>
      <c r="L38" s="50">
        <v>0</v>
      </c>
      <c r="M38" s="49">
        <f t="shared" si="12"/>
        <v>0</v>
      </c>
      <c r="N38" s="9">
        <v>0</v>
      </c>
      <c r="O38" s="9">
        <v>0</v>
      </c>
      <c r="P38" s="9">
        <v>0</v>
      </c>
      <c r="Q38" s="9">
        <f t="shared" si="6"/>
        <v>6168</v>
      </c>
      <c r="R38" s="9">
        <f t="shared" si="6"/>
        <v>6168</v>
      </c>
      <c r="S38" s="9">
        <f t="shared" si="6"/>
        <v>0</v>
      </c>
      <c r="T38" s="9">
        <f t="shared" si="6"/>
        <v>0</v>
      </c>
    </row>
    <row r="39" spans="1:20" s="43" customFormat="1" ht="35.450000000000003" customHeight="1" x14ac:dyDescent="0.35">
      <c r="C39" s="36" t="s">
        <v>47</v>
      </c>
      <c r="D39" s="66">
        <f t="shared" si="10"/>
        <v>17500</v>
      </c>
      <c r="E39" s="50">
        <v>17500</v>
      </c>
      <c r="F39" s="50">
        <v>0</v>
      </c>
      <c r="G39" s="50">
        <v>0</v>
      </c>
      <c r="H39" s="50">
        <v>0</v>
      </c>
      <c r="I39" s="66">
        <f t="shared" si="11"/>
        <v>0</v>
      </c>
      <c r="J39" s="50">
        <v>0</v>
      </c>
      <c r="K39" s="50">
        <v>0</v>
      </c>
      <c r="L39" s="50">
        <v>0</v>
      </c>
      <c r="M39" s="49">
        <f t="shared" si="12"/>
        <v>0</v>
      </c>
      <c r="N39" s="9">
        <v>0</v>
      </c>
      <c r="O39" s="9">
        <v>0</v>
      </c>
      <c r="P39" s="9">
        <v>0</v>
      </c>
      <c r="Q39" s="9">
        <f t="shared" si="6"/>
        <v>0</v>
      </c>
      <c r="R39" s="9">
        <f t="shared" si="6"/>
        <v>0</v>
      </c>
      <c r="S39" s="9">
        <f t="shared" si="6"/>
        <v>0</v>
      </c>
      <c r="T39" s="9">
        <f t="shared" si="6"/>
        <v>0</v>
      </c>
    </row>
    <row r="40" spans="1:20" s="43" customFormat="1" ht="35.450000000000003" customHeight="1" x14ac:dyDescent="0.35">
      <c r="C40" s="36" t="s">
        <v>48</v>
      </c>
      <c r="D40" s="66">
        <f t="shared" si="10"/>
        <v>11994746</v>
      </c>
      <c r="E40" s="50">
        <v>11000689</v>
      </c>
      <c r="F40" s="50">
        <v>994057</v>
      </c>
      <c r="G40" s="50">
        <v>987980</v>
      </c>
      <c r="H40" s="50">
        <v>2863040</v>
      </c>
      <c r="I40" s="66">
        <f t="shared" si="11"/>
        <v>1045368.67</v>
      </c>
      <c r="J40" s="50">
        <v>1045368.67</v>
      </c>
      <c r="K40" s="50">
        <v>0</v>
      </c>
      <c r="L40" s="50">
        <v>0</v>
      </c>
      <c r="M40" s="49">
        <f t="shared" si="12"/>
        <v>940007.37</v>
      </c>
      <c r="N40" s="9">
        <v>940007.37</v>
      </c>
      <c r="O40" s="9">
        <v>0</v>
      </c>
      <c r="P40" s="9">
        <v>0</v>
      </c>
      <c r="Q40" s="9">
        <f t="shared" si="6"/>
        <v>105361.30000000005</v>
      </c>
      <c r="R40" s="9">
        <f t="shared" si="6"/>
        <v>105361.30000000005</v>
      </c>
      <c r="S40" s="9">
        <f t="shared" si="6"/>
        <v>0</v>
      </c>
      <c r="T40" s="9">
        <f t="shared" si="6"/>
        <v>0</v>
      </c>
    </row>
    <row r="41" spans="1:20" s="32" customFormat="1" ht="35.450000000000003" customHeight="1" x14ac:dyDescent="0.35">
      <c r="C41" s="36" t="s">
        <v>53</v>
      </c>
      <c r="D41" s="66">
        <f t="shared" si="10"/>
        <v>0</v>
      </c>
      <c r="E41" s="50">
        <v>0</v>
      </c>
      <c r="F41" s="50">
        <v>0</v>
      </c>
      <c r="G41" s="50">
        <v>0</v>
      </c>
      <c r="H41" s="50">
        <v>0</v>
      </c>
      <c r="I41" s="66">
        <f t="shared" si="11"/>
        <v>0</v>
      </c>
      <c r="J41" s="50">
        <v>0</v>
      </c>
      <c r="K41" s="50">
        <v>0</v>
      </c>
      <c r="L41" s="50">
        <v>0</v>
      </c>
      <c r="M41" s="49">
        <f t="shared" si="12"/>
        <v>0</v>
      </c>
      <c r="N41" s="9">
        <v>0</v>
      </c>
      <c r="O41" s="9">
        <v>0</v>
      </c>
      <c r="P41" s="9">
        <v>0</v>
      </c>
      <c r="Q41" s="9">
        <f t="shared" si="6"/>
        <v>0</v>
      </c>
      <c r="R41" s="9">
        <f t="shared" si="6"/>
        <v>0</v>
      </c>
      <c r="S41" s="9">
        <f t="shared" si="6"/>
        <v>0</v>
      </c>
      <c r="T41" s="9">
        <f t="shared" si="6"/>
        <v>0</v>
      </c>
    </row>
    <row r="42" spans="1:20" s="32" customFormat="1" ht="35.450000000000003" customHeight="1" x14ac:dyDescent="0.35">
      <c r="C42" s="42" t="s">
        <v>12</v>
      </c>
      <c r="D42" s="66">
        <f t="shared" si="10"/>
        <v>286540</v>
      </c>
      <c r="E42" s="50">
        <v>286540</v>
      </c>
      <c r="F42" s="50">
        <v>0</v>
      </c>
      <c r="G42" s="50">
        <v>0</v>
      </c>
      <c r="H42" s="50">
        <v>215090</v>
      </c>
      <c r="I42" s="66">
        <f t="shared" si="11"/>
        <v>123342</v>
      </c>
      <c r="J42" s="50">
        <v>123342</v>
      </c>
      <c r="K42" s="50">
        <v>0</v>
      </c>
      <c r="L42" s="50">
        <v>0</v>
      </c>
      <c r="M42" s="49">
        <f t="shared" si="12"/>
        <v>0</v>
      </c>
      <c r="N42" s="9">
        <v>0</v>
      </c>
      <c r="O42" s="50">
        <v>0</v>
      </c>
      <c r="P42" s="50">
        <v>0</v>
      </c>
      <c r="Q42" s="9">
        <f t="shared" si="6"/>
        <v>123342</v>
      </c>
      <c r="R42" s="9">
        <f t="shared" si="6"/>
        <v>123342</v>
      </c>
      <c r="S42" s="9">
        <f t="shared" si="6"/>
        <v>0</v>
      </c>
      <c r="T42" s="9">
        <f t="shared" si="6"/>
        <v>0</v>
      </c>
    </row>
    <row r="43" spans="1:20" s="43" customFormat="1" ht="52.15" customHeight="1" x14ac:dyDescent="0.35">
      <c r="A43" s="45"/>
      <c r="B43" s="45"/>
      <c r="C43" s="17" t="s">
        <v>10</v>
      </c>
      <c r="D43" s="66">
        <f t="shared" si="10"/>
        <v>1030000</v>
      </c>
      <c r="E43" s="50">
        <v>1030000</v>
      </c>
      <c r="F43" s="50">
        <v>0</v>
      </c>
      <c r="G43" s="50">
        <v>0</v>
      </c>
      <c r="H43" s="50">
        <v>257500</v>
      </c>
      <c r="I43" s="66">
        <f t="shared" si="11"/>
        <v>77880</v>
      </c>
      <c r="J43" s="50">
        <v>77880</v>
      </c>
      <c r="K43" s="50">
        <v>0</v>
      </c>
      <c r="L43" s="50">
        <v>0</v>
      </c>
      <c r="M43" s="49">
        <f t="shared" si="12"/>
        <v>0</v>
      </c>
      <c r="N43" s="50">
        <v>0</v>
      </c>
      <c r="O43" s="9">
        <v>0</v>
      </c>
      <c r="P43" s="50">
        <v>0</v>
      </c>
      <c r="Q43" s="9">
        <f t="shared" si="6"/>
        <v>77880</v>
      </c>
      <c r="R43" s="9">
        <f t="shared" si="6"/>
        <v>77880</v>
      </c>
      <c r="S43" s="9">
        <f t="shared" si="6"/>
        <v>0</v>
      </c>
      <c r="T43" s="9">
        <f t="shared" si="6"/>
        <v>0</v>
      </c>
    </row>
    <row r="44" spans="1:20" s="43" customFormat="1" ht="34.15" customHeight="1" x14ac:dyDescent="0.35">
      <c r="A44" s="45"/>
      <c r="B44" s="45"/>
      <c r="C44" s="42" t="s">
        <v>49</v>
      </c>
      <c r="D44" s="66">
        <f t="shared" si="10"/>
        <v>200000</v>
      </c>
      <c r="E44" s="50">
        <v>200000</v>
      </c>
      <c r="F44" s="50">
        <v>0</v>
      </c>
      <c r="G44" s="50">
        <v>0</v>
      </c>
      <c r="H44" s="50">
        <v>200000</v>
      </c>
      <c r="I44" s="66">
        <f t="shared" si="11"/>
        <v>0</v>
      </c>
      <c r="J44" s="50">
        <v>0</v>
      </c>
      <c r="K44" s="50">
        <v>0</v>
      </c>
      <c r="L44" s="50">
        <v>0</v>
      </c>
      <c r="M44" s="49">
        <f t="shared" si="12"/>
        <v>0</v>
      </c>
      <c r="N44" s="50">
        <v>0</v>
      </c>
      <c r="O44" s="9">
        <v>0</v>
      </c>
      <c r="P44" s="50">
        <v>0</v>
      </c>
      <c r="Q44" s="9">
        <f t="shared" si="6"/>
        <v>0</v>
      </c>
      <c r="R44" s="9">
        <f t="shared" si="6"/>
        <v>0</v>
      </c>
      <c r="S44" s="9">
        <f t="shared" si="6"/>
        <v>0</v>
      </c>
      <c r="T44" s="9">
        <f t="shared" si="6"/>
        <v>0</v>
      </c>
    </row>
    <row r="45" spans="1:20" s="43" customFormat="1" ht="54" customHeight="1" x14ac:dyDescent="0.35">
      <c r="C45" s="54" t="s">
        <v>50</v>
      </c>
      <c r="D45" s="55">
        <f t="shared" si="10"/>
        <v>95170080</v>
      </c>
      <c r="E45" s="56">
        <f>SUM(E36:E44)</f>
        <v>90579489</v>
      </c>
      <c r="F45" s="56">
        <f t="shared" ref="F45:H45" si="28">SUM(F36:F44)</f>
        <v>4590591</v>
      </c>
      <c r="G45" s="56">
        <f t="shared" si="28"/>
        <v>4127980</v>
      </c>
      <c r="H45" s="56">
        <f t="shared" si="28"/>
        <v>25700469</v>
      </c>
      <c r="I45" s="55">
        <f t="shared" si="11"/>
        <v>20299654.110000003</v>
      </c>
      <c r="J45" s="56">
        <f>SUM(J36:J44)</f>
        <v>20178436.610000003</v>
      </c>
      <c r="K45" s="56">
        <f t="shared" ref="K45:L45" si="29">SUM(K36:K44)</f>
        <v>121217.5</v>
      </c>
      <c r="L45" s="56">
        <f t="shared" si="29"/>
        <v>0</v>
      </c>
      <c r="M45" s="55">
        <f t="shared" si="12"/>
        <v>14508747.219999999</v>
      </c>
      <c r="N45" s="56">
        <f>SUM(N36:N44)</f>
        <v>14400185.529999999</v>
      </c>
      <c r="O45" s="56">
        <f t="shared" ref="O45:P45" si="30">SUM(O36:O44)</f>
        <v>108561.69</v>
      </c>
      <c r="P45" s="56">
        <f t="shared" si="30"/>
        <v>0</v>
      </c>
      <c r="Q45" s="56">
        <f t="shared" si="6"/>
        <v>5790906.8900000043</v>
      </c>
      <c r="R45" s="56">
        <f t="shared" si="6"/>
        <v>5778251.0800000038</v>
      </c>
      <c r="S45" s="56">
        <f t="shared" si="6"/>
        <v>12655.809999999998</v>
      </c>
      <c r="T45" s="56">
        <f t="shared" si="6"/>
        <v>0</v>
      </c>
    </row>
    <row r="46" spans="1:20" customFormat="1" ht="45" customHeight="1" x14ac:dyDescent="0.25">
      <c r="A46" s="58"/>
      <c r="B46" s="58"/>
      <c r="C46" s="12" t="s">
        <v>18</v>
      </c>
      <c r="D46" s="62">
        <f t="shared" si="10"/>
        <v>1280000</v>
      </c>
      <c r="E46" s="62">
        <f>E47+E53</f>
        <v>-2847980</v>
      </c>
      <c r="F46" s="62">
        <f t="shared" ref="F46:P46" si="31">F47+F53</f>
        <v>4127980</v>
      </c>
      <c r="G46" s="62">
        <f t="shared" si="31"/>
        <v>4127980</v>
      </c>
      <c r="H46" s="62">
        <f t="shared" si="31"/>
        <v>0</v>
      </c>
      <c r="I46" s="62">
        <f t="shared" si="31"/>
        <v>-2204996.7799999998</v>
      </c>
      <c r="J46" s="62">
        <f t="shared" si="31"/>
        <v>-2204996.7799999998</v>
      </c>
      <c r="K46" s="62">
        <f t="shared" si="31"/>
        <v>0</v>
      </c>
      <c r="L46" s="62">
        <f t="shared" si="31"/>
        <v>0</v>
      </c>
      <c r="M46" s="62">
        <f t="shared" si="31"/>
        <v>-6042322.0999999996</v>
      </c>
      <c r="N46" s="62">
        <f t="shared" si="31"/>
        <v>-6042322.0999999996</v>
      </c>
      <c r="O46" s="62">
        <f t="shared" si="31"/>
        <v>0</v>
      </c>
      <c r="P46" s="62">
        <f t="shared" si="31"/>
        <v>0</v>
      </c>
      <c r="Q46" s="63">
        <f>R46+S46</f>
        <v>3837325.32</v>
      </c>
      <c r="R46" s="64">
        <f t="shared" ref="R46:T53" si="32">J46-N46</f>
        <v>3837325.32</v>
      </c>
      <c r="S46" s="64">
        <f t="shared" si="32"/>
        <v>0</v>
      </c>
      <c r="T46" s="64">
        <f t="shared" si="32"/>
        <v>0</v>
      </c>
    </row>
    <row r="47" spans="1:20" s="59" customFormat="1" ht="42" customHeight="1" x14ac:dyDescent="0.3">
      <c r="C47" s="10" t="s">
        <v>19</v>
      </c>
      <c r="D47" s="51">
        <f t="shared" si="10"/>
        <v>1280000</v>
      </c>
      <c r="E47" s="51">
        <f>E48-E49+E50+E51+E52</f>
        <v>-2847980</v>
      </c>
      <c r="F47" s="51">
        <f t="shared" ref="F47:P47" si="33">F48-F49+F50+F51+F52</f>
        <v>4127980</v>
      </c>
      <c r="G47" s="51">
        <f t="shared" si="33"/>
        <v>4127980</v>
      </c>
      <c r="H47" s="51">
        <f t="shared" si="33"/>
        <v>0</v>
      </c>
      <c r="I47" s="51">
        <f t="shared" si="33"/>
        <v>-2204996.7799999998</v>
      </c>
      <c r="J47" s="51">
        <f t="shared" si="33"/>
        <v>-2204996.7799999998</v>
      </c>
      <c r="K47" s="51">
        <f t="shared" si="33"/>
        <v>0</v>
      </c>
      <c r="L47" s="51">
        <f t="shared" si="33"/>
        <v>0</v>
      </c>
      <c r="M47" s="51">
        <f t="shared" si="33"/>
        <v>-6042322.0999999996</v>
      </c>
      <c r="N47" s="51">
        <f t="shared" si="33"/>
        <v>-6042322.0999999996</v>
      </c>
      <c r="O47" s="51">
        <f t="shared" si="33"/>
        <v>0</v>
      </c>
      <c r="P47" s="51">
        <f t="shared" si="33"/>
        <v>0</v>
      </c>
      <c r="Q47" s="50">
        <f>R47+S47</f>
        <v>3837325.32</v>
      </c>
      <c r="R47" s="50">
        <f t="shared" si="32"/>
        <v>3837325.32</v>
      </c>
      <c r="S47" s="50">
        <f t="shared" si="32"/>
        <v>0</v>
      </c>
      <c r="T47" s="50">
        <f t="shared" si="32"/>
        <v>0</v>
      </c>
    </row>
    <row r="48" spans="1:20" s="61" customFormat="1" ht="45" customHeight="1" x14ac:dyDescent="0.3">
      <c r="A48" s="60">
        <v>208100</v>
      </c>
      <c r="B48" s="61">
        <v>208100</v>
      </c>
      <c r="C48" s="11" t="s">
        <v>20</v>
      </c>
      <c r="D48" s="53">
        <f t="shared" si="10"/>
        <v>2319505.77</v>
      </c>
      <c r="E48" s="52">
        <v>2319505.77</v>
      </c>
      <c r="F48" s="52">
        <v>0</v>
      </c>
      <c r="G48" s="52">
        <v>0</v>
      </c>
      <c r="H48" s="52">
        <v>0</v>
      </c>
      <c r="I48" s="53">
        <f t="shared" ref="I48:I53" si="34">J48+K48</f>
        <v>2319505.77</v>
      </c>
      <c r="J48" s="52">
        <v>2319505.77</v>
      </c>
      <c r="K48" s="52">
        <v>0</v>
      </c>
      <c r="L48" s="52">
        <v>0</v>
      </c>
      <c r="M48" s="53">
        <f t="shared" ref="M48:M50" si="35">N48+O48</f>
        <v>2081191.67</v>
      </c>
      <c r="N48" s="52">
        <v>2081191.67</v>
      </c>
      <c r="O48" s="52">
        <v>0</v>
      </c>
      <c r="P48" s="52">
        <v>0</v>
      </c>
      <c r="Q48" s="52">
        <f>I48-M48</f>
        <v>238314.10000000009</v>
      </c>
      <c r="R48" s="52">
        <f t="shared" si="32"/>
        <v>238314.10000000009</v>
      </c>
      <c r="S48" s="52">
        <f t="shared" si="32"/>
        <v>0</v>
      </c>
      <c r="T48" s="52">
        <f t="shared" si="32"/>
        <v>0</v>
      </c>
    </row>
    <row r="49" spans="1:20" s="61" customFormat="1" ht="47.45" customHeight="1" x14ac:dyDescent="0.3">
      <c r="A49" s="60">
        <v>208200</v>
      </c>
      <c r="C49" s="11" t="s">
        <v>21</v>
      </c>
      <c r="D49" s="53">
        <f t="shared" si="10"/>
        <v>1039505.77</v>
      </c>
      <c r="E49" s="52">
        <v>1039505.77</v>
      </c>
      <c r="F49" s="52">
        <v>0</v>
      </c>
      <c r="G49" s="52">
        <v>0</v>
      </c>
      <c r="H49" s="52">
        <v>0</v>
      </c>
      <c r="I49" s="53">
        <f t="shared" si="34"/>
        <v>4524502.55</v>
      </c>
      <c r="J49" s="52">
        <v>4524502.55</v>
      </c>
      <c r="K49" s="52">
        <v>0</v>
      </c>
      <c r="L49" s="52">
        <v>0</v>
      </c>
      <c r="M49" s="53">
        <f t="shared" si="35"/>
        <v>8123513.7699999996</v>
      </c>
      <c r="N49" s="52">
        <v>8123513.7699999996</v>
      </c>
      <c r="O49" s="52">
        <v>0</v>
      </c>
      <c r="P49" s="52">
        <v>0</v>
      </c>
      <c r="Q49" s="52">
        <f>I49-M49</f>
        <v>-3599011.2199999997</v>
      </c>
      <c r="R49" s="52">
        <f t="shared" si="32"/>
        <v>-3599011.2199999997</v>
      </c>
      <c r="S49" s="52">
        <f t="shared" si="32"/>
        <v>0</v>
      </c>
      <c r="T49" s="52">
        <f t="shared" si="32"/>
        <v>0</v>
      </c>
    </row>
    <row r="50" spans="1:20" s="61" customFormat="1" ht="47.45" hidden="1" customHeight="1" x14ac:dyDescent="0.3">
      <c r="C50" s="10" t="s">
        <v>23</v>
      </c>
      <c r="D50" s="51">
        <f t="shared" si="10"/>
        <v>0</v>
      </c>
      <c r="E50" s="50">
        <v>0</v>
      </c>
      <c r="F50" s="50">
        <v>0</v>
      </c>
      <c r="G50" s="50">
        <v>0</v>
      </c>
      <c r="H50" s="50">
        <v>0</v>
      </c>
      <c r="I50" s="51">
        <f t="shared" si="34"/>
        <v>0</v>
      </c>
      <c r="J50" s="50">
        <v>0</v>
      </c>
      <c r="K50" s="50">
        <v>0</v>
      </c>
      <c r="L50" s="50">
        <v>0</v>
      </c>
      <c r="M50" s="51">
        <f t="shared" si="35"/>
        <v>0</v>
      </c>
      <c r="N50" s="50"/>
      <c r="O50" s="50">
        <v>0</v>
      </c>
      <c r="P50" s="50">
        <v>0</v>
      </c>
      <c r="Q50" s="50">
        <v>0</v>
      </c>
      <c r="R50" s="50">
        <f t="shared" si="32"/>
        <v>0</v>
      </c>
      <c r="S50" s="50">
        <f t="shared" si="32"/>
        <v>0</v>
      </c>
      <c r="T50" s="50">
        <f t="shared" si="32"/>
        <v>0</v>
      </c>
    </row>
    <row r="51" spans="1:20" s="61" customFormat="1" ht="63.6" hidden="1" customHeight="1" x14ac:dyDescent="0.3">
      <c r="A51" s="60">
        <v>208320</v>
      </c>
      <c r="C51" s="10" t="s">
        <v>26</v>
      </c>
      <c r="D51" s="51">
        <f t="shared" si="10"/>
        <v>0</v>
      </c>
      <c r="E51" s="50"/>
      <c r="F51" s="50"/>
      <c r="G51" s="50">
        <v>0</v>
      </c>
      <c r="H51" s="50">
        <v>0</v>
      </c>
      <c r="I51" s="51">
        <f t="shared" si="34"/>
        <v>0</v>
      </c>
      <c r="J51" s="50"/>
      <c r="K51" s="50"/>
      <c r="L51" s="50">
        <v>0</v>
      </c>
      <c r="M51" s="51">
        <f>N51+O51</f>
        <v>0</v>
      </c>
      <c r="N51" s="50"/>
      <c r="O51" s="50"/>
      <c r="P51" s="50"/>
      <c r="Q51" s="50">
        <v>0</v>
      </c>
      <c r="R51" s="50">
        <f t="shared" si="32"/>
        <v>0</v>
      </c>
      <c r="S51" s="50">
        <f t="shared" si="32"/>
        <v>0</v>
      </c>
      <c r="T51" s="50">
        <f t="shared" si="32"/>
        <v>0</v>
      </c>
    </row>
    <row r="52" spans="1:20" customFormat="1" ht="91.15" customHeight="1" x14ac:dyDescent="0.25">
      <c r="A52" s="58">
        <v>208400</v>
      </c>
      <c r="B52" s="58"/>
      <c r="C52" s="10" t="s">
        <v>22</v>
      </c>
      <c r="D52" s="51">
        <f t="shared" si="10"/>
        <v>0</v>
      </c>
      <c r="E52" s="50">
        <v>-4127980</v>
      </c>
      <c r="F52" s="50">
        <f>-E52</f>
        <v>4127980</v>
      </c>
      <c r="G52" s="50">
        <f>F52</f>
        <v>4127980</v>
      </c>
      <c r="H52" s="50">
        <v>0</v>
      </c>
      <c r="I52" s="51">
        <f t="shared" si="34"/>
        <v>0</v>
      </c>
      <c r="J52" s="50">
        <v>0</v>
      </c>
      <c r="K52" s="50">
        <f>-J52</f>
        <v>0</v>
      </c>
      <c r="L52" s="50">
        <f>K52</f>
        <v>0</v>
      </c>
      <c r="M52" s="51">
        <f>N52+O52</f>
        <v>0</v>
      </c>
      <c r="N52" s="50">
        <v>0</v>
      </c>
      <c r="O52" s="50">
        <f>-N52</f>
        <v>0</v>
      </c>
      <c r="P52" s="50">
        <f>O52</f>
        <v>0</v>
      </c>
      <c r="Q52" s="50">
        <f>I52-M52</f>
        <v>0</v>
      </c>
      <c r="R52" s="50">
        <f t="shared" si="32"/>
        <v>0</v>
      </c>
      <c r="S52" s="50">
        <f t="shared" si="32"/>
        <v>0</v>
      </c>
      <c r="T52" s="50">
        <f t="shared" si="32"/>
        <v>0</v>
      </c>
    </row>
    <row r="53" spans="1:20" customFormat="1" ht="42" hidden="1" customHeight="1" x14ac:dyDescent="0.25">
      <c r="A53" s="58">
        <v>401200</v>
      </c>
      <c r="B53" s="58"/>
      <c r="C53" s="10" t="s">
        <v>27</v>
      </c>
      <c r="D53" s="51">
        <f t="shared" si="10"/>
        <v>0</v>
      </c>
      <c r="E53" s="50"/>
      <c r="F53" s="50"/>
      <c r="G53" s="50"/>
      <c r="H53" s="50"/>
      <c r="I53" s="51">
        <f t="shared" si="34"/>
        <v>0</v>
      </c>
      <c r="J53" s="50">
        <v>0</v>
      </c>
      <c r="K53" s="50">
        <v>0</v>
      </c>
      <c r="L53" s="50">
        <v>0</v>
      </c>
      <c r="M53" s="51"/>
      <c r="N53" s="50"/>
      <c r="O53" s="50"/>
      <c r="P53" s="50"/>
      <c r="Q53" s="50">
        <v>0</v>
      </c>
      <c r="R53" s="50">
        <f t="shared" si="32"/>
        <v>0</v>
      </c>
      <c r="S53" s="50">
        <f t="shared" si="32"/>
        <v>0</v>
      </c>
      <c r="T53" s="50">
        <f t="shared" si="32"/>
        <v>0</v>
      </c>
    </row>
    <row r="54" spans="1:20" customFormat="1" ht="55.15" hidden="1" customHeight="1" x14ac:dyDescent="0.25">
      <c r="A54" s="58"/>
      <c r="B54" s="58"/>
      <c r="C54" s="18" t="s">
        <v>24</v>
      </c>
      <c r="D54" s="51"/>
      <c r="E54" s="50"/>
      <c r="F54" s="50"/>
      <c r="G54" s="50"/>
      <c r="H54" s="50"/>
      <c r="I54" s="51"/>
      <c r="J54" s="50"/>
      <c r="K54" s="50"/>
      <c r="L54" s="50"/>
      <c r="M54" s="51"/>
      <c r="N54" s="50"/>
      <c r="O54" s="50"/>
      <c r="P54" s="50"/>
      <c r="Q54" s="50"/>
      <c r="R54" s="50"/>
      <c r="S54" s="50"/>
      <c r="T54" s="50"/>
    </row>
    <row r="55" spans="1:20" customFormat="1" ht="43.15" hidden="1" customHeight="1" x14ac:dyDescent="0.25">
      <c r="A55" s="58"/>
      <c r="B55" s="58"/>
      <c r="C55" s="10" t="s">
        <v>25</v>
      </c>
      <c r="D55" s="51">
        <f>D56-D57</f>
        <v>0</v>
      </c>
      <c r="E55" s="51">
        <f>E56-E57+E58</f>
        <v>0</v>
      </c>
      <c r="F55" s="51">
        <f>F56-F57+F58</f>
        <v>0</v>
      </c>
      <c r="G55" s="51">
        <f>G56-G57+G58</f>
        <v>0</v>
      </c>
      <c r="H55" s="51">
        <f>H56-H57+H58</f>
        <v>0</v>
      </c>
      <c r="I55" s="51">
        <f>J55+K55</f>
        <v>0</v>
      </c>
      <c r="J55" s="51">
        <f>J56-J57</f>
        <v>0</v>
      </c>
      <c r="K55" s="51">
        <f>K56-K57</f>
        <v>0</v>
      </c>
      <c r="L55" s="51">
        <f>L56-L57</f>
        <v>0</v>
      </c>
      <c r="M55" s="51">
        <f>N55+O55</f>
        <v>0</v>
      </c>
      <c r="N55" s="51">
        <f>N56-N57</f>
        <v>0</v>
      </c>
      <c r="O55" s="51">
        <f>O56-O57</f>
        <v>0</v>
      </c>
      <c r="P55" s="51">
        <f>P56-P57</f>
        <v>0</v>
      </c>
      <c r="Q55" s="50">
        <f t="shared" ref="Q55:T57" si="36">I55-M55</f>
        <v>0</v>
      </c>
      <c r="R55" s="50">
        <f t="shared" si="36"/>
        <v>0</v>
      </c>
      <c r="S55" s="50">
        <f t="shared" si="36"/>
        <v>0</v>
      </c>
      <c r="T55" s="50">
        <f t="shared" si="36"/>
        <v>0</v>
      </c>
    </row>
    <row r="56" spans="1:20" customFormat="1" ht="36" hidden="1" customHeight="1" x14ac:dyDescent="0.25">
      <c r="A56" s="58">
        <v>205100</v>
      </c>
      <c r="B56" s="58"/>
      <c r="C56" s="11" t="s">
        <v>20</v>
      </c>
      <c r="D56" s="53">
        <f>E56+F56</f>
        <v>0</v>
      </c>
      <c r="E56" s="52"/>
      <c r="F56" s="52"/>
      <c r="G56" s="52"/>
      <c r="H56" s="52">
        <v>0</v>
      </c>
      <c r="I56" s="53">
        <f>J56+K56</f>
        <v>0</v>
      </c>
      <c r="J56" s="52">
        <v>0</v>
      </c>
      <c r="K56" s="52"/>
      <c r="L56" s="52">
        <v>0</v>
      </c>
      <c r="M56" s="53">
        <f>N56+O56</f>
        <v>0</v>
      </c>
      <c r="N56" s="52"/>
      <c r="O56" s="52"/>
      <c r="P56" s="52">
        <v>0</v>
      </c>
      <c r="Q56" s="52">
        <f t="shared" si="36"/>
        <v>0</v>
      </c>
      <c r="R56" s="52">
        <f t="shared" si="36"/>
        <v>0</v>
      </c>
      <c r="S56" s="52">
        <f t="shared" si="36"/>
        <v>0</v>
      </c>
      <c r="T56" s="52">
        <f t="shared" si="36"/>
        <v>0</v>
      </c>
    </row>
    <row r="57" spans="1:20" s="59" customFormat="1" ht="39.6" hidden="1" customHeight="1" x14ac:dyDescent="0.3">
      <c r="A57" s="58">
        <v>205200</v>
      </c>
      <c r="B57" s="58"/>
      <c r="C57" s="11" t="s">
        <v>21</v>
      </c>
      <c r="D57" s="53">
        <f>E57+F57</f>
        <v>0</v>
      </c>
      <c r="E57" s="52"/>
      <c r="F57" s="52"/>
      <c r="G57" s="52"/>
      <c r="H57" s="52">
        <v>0</v>
      </c>
      <c r="I57" s="53">
        <f>J57+K57</f>
        <v>0</v>
      </c>
      <c r="J57" s="52"/>
      <c r="K57" s="52"/>
      <c r="L57" s="52"/>
      <c r="M57" s="53">
        <f>N57+O57</f>
        <v>0</v>
      </c>
      <c r="N57" s="52"/>
      <c r="O57" s="52"/>
      <c r="P57" s="52"/>
      <c r="Q57" s="52">
        <f t="shared" si="36"/>
        <v>0</v>
      </c>
      <c r="R57" s="52">
        <f t="shared" si="36"/>
        <v>0</v>
      </c>
      <c r="S57" s="52">
        <f t="shared" si="36"/>
        <v>0</v>
      </c>
      <c r="T57" s="52">
        <f t="shared" si="36"/>
        <v>0</v>
      </c>
    </row>
    <row r="58" spans="1:20" customFormat="1" ht="33.6" hidden="1" customHeight="1" x14ac:dyDescent="0.25">
      <c r="A58" s="58"/>
      <c r="B58" s="58"/>
      <c r="C58" s="10" t="s">
        <v>23</v>
      </c>
      <c r="D58" s="51">
        <f>E58+F58</f>
        <v>0</v>
      </c>
      <c r="E58" s="50">
        <v>0</v>
      </c>
      <c r="F58" s="50">
        <v>0</v>
      </c>
      <c r="G58" s="50">
        <v>0</v>
      </c>
      <c r="H58" s="50">
        <v>0</v>
      </c>
      <c r="I58" s="51">
        <f>J58+K58</f>
        <v>0</v>
      </c>
      <c r="J58" s="50"/>
      <c r="K58" s="50"/>
      <c r="L58" s="50"/>
      <c r="M58" s="51">
        <f>N58+O58</f>
        <v>0</v>
      </c>
      <c r="N58" s="50"/>
      <c r="O58" s="50"/>
      <c r="P58" s="50">
        <v>0</v>
      </c>
      <c r="Q58" s="50">
        <v>0</v>
      </c>
      <c r="R58" s="50">
        <f>J58-N58</f>
        <v>0</v>
      </c>
      <c r="S58" s="50">
        <v>0</v>
      </c>
      <c r="T58" s="50">
        <v>0</v>
      </c>
    </row>
    <row r="59" spans="1:20" s="32" customFormat="1" ht="23.25" x14ac:dyDescent="0.35">
      <c r="C59" s="32" t="s">
        <v>63</v>
      </c>
      <c r="D59" s="33"/>
      <c r="F59" s="44"/>
      <c r="G59" s="44"/>
      <c r="H59" s="43"/>
      <c r="I59" s="46"/>
      <c r="K59" s="43"/>
      <c r="L59" s="43"/>
    </row>
    <row r="60" spans="1:20" s="32" customFormat="1" ht="23.25" x14ac:dyDescent="0.35">
      <c r="D60" s="33"/>
      <c r="F60" s="44"/>
      <c r="G60" s="44"/>
      <c r="H60" s="43"/>
      <c r="I60" s="46"/>
      <c r="K60" s="43"/>
      <c r="L60" s="43"/>
    </row>
    <row r="61" spans="1:20" s="32" customFormat="1" ht="23.25" x14ac:dyDescent="0.35">
      <c r="D61" s="33"/>
      <c r="F61" s="44"/>
      <c r="G61" s="44"/>
      <c r="H61" s="43"/>
      <c r="I61" s="46"/>
      <c r="K61" s="43"/>
      <c r="L61" s="43"/>
    </row>
    <row r="62" spans="1:20" s="32" customFormat="1" ht="23.25" x14ac:dyDescent="0.35">
      <c r="D62" s="33"/>
      <c r="F62" s="44"/>
      <c r="G62" s="44"/>
      <c r="H62" s="43"/>
      <c r="I62" s="46"/>
      <c r="K62" s="43"/>
      <c r="L62" s="43"/>
    </row>
    <row r="63" spans="1:20" s="32" customFormat="1" ht="23.25" x14ac:dyDescent="0.35">
      <c r="D63" s="33"/>
      <c r="F63" s="44"/>
      <c r="G63" s="44"/>
      <c r="H63" s="43"/>
      <c r="I63" s="46"/>
      <c r="K63" s="43"/>
      <c r="L63" s="43"/>
    </row>
    <row r="64" spans="1:20" s="32" customFormat="1" ht="23.25" x14ac:dyDescent="0.35">
      <c r="D64" s="33"/>
      <c r="F64" s="44"/>
      <c r="G64" s="44"/>
      <c r="H64" s="43"/>
      <c r="I64" s="46"/>
      <c r="K64" s="43"/>
      <c r="L64" s="43"/>
    </row>
    <row r="65" spans="4:12" s="32" customFormat="1" ht="23.25" x14ac:dyDescent="0.35">
      <c r="D65" s="33"/>
      <c r="F65" s="44"/>
      <c r="G65" s="44"/>
      <c r="H65" s="43"/>
      <c r="I65" s="46"/>
      <c r="K65" s="43"/>
      <c r="L65" s="43"/>
    </row>
    <row r="66" spans="4:12" s="32" customFormat="1" ht="23.25" x14ac:dyDescent="0.35">
      <c r="D66" s="33"/>
      <c r="F66" s="44"/>
      <c r="G66" s="44"/>
      <c r="H66" s="43"/>
      <c r="I66" s="46"/>
      <c r="K66" s="43"/>
      <c r="L66" s="43"/>
    </row>
    <row r="67" spans="4:12" s="32" customFormat="1" ht="23.25" x14ac:dyDescent="0.35">
      <c r="D67" s="33"/>
      <c r="F67" s="44"/>
      <c r="G67" s="44"/>
      <c r="H67" s="43"/>
      <c r="I67" s="46"/>
      <c r="K67" s="43"/>
      <c r="L67" s="43"/>
    </row>
    <row r="68" spans="4:12" s="32" customFormat="1" ht="23.25" x14ac:dyDescent="0.35">
      <c r="D68" s="33"/>
      <c r="F68" s="43"/>
      <c r="G68" s="43"/>
      <c r="H68" s="43"/>
      <c r="I68" s="46"/>
      <c r="K68" s="43"/>
      <c r="L68" s="43"/>
    </row>
    <row r="69" spans="4:12" s="32" customFormat="1" ht="23.25" x14ac:dyDescent="0.35">
      <c r="D69" s="33"/>
      <c r="F69" s="43"/>
      <c r="G69" s="43"/>
      <c r="H69" s="43"/>
      <c r="I69" s="46"/>
      <c r="K69" s="43"/>
      <c r="L69" s="43"/>
    </row>
    <row r="70" spans="4:12" s="32" customFormat="1" ht="23.25" x14ac:dyDescent="0.35">
      <c r="D70" s="33"/>
      <c r="F70" s="43"/>
      <c r="G70" s="43"/>
      <c r="H70" s="43"/>
      <c r="I70" s="46"/>
      <c r="K70" s="43"/>
      <c r="L70" s="43"/>
    </row>
    <row r="71" spans="4:12" s="32" customFormat="1" ht="23.25" x14ac:dyDescent="0.35">
      <c r="D71" s="33"/>
      <c r="F71" s="43"/>
      <c r="G71" s="43"/>
      <c r="H71" s="43"/>
      <c r="I71" s="46"/>
      <c r="K71" s="43"/>
      <c r="L71" s="43"/>
    </row>
    <row r="72" spans="4:12" s="32" customFormat="1" ht="23.25" x14ac:dyDescent="0.35">
      <c r="D72" s="33"/>
      <c r="F72" s="43"/>
      <c r="G72" s="43"/>
      <c r="H72" s="43"/>
      <c r="I72" s="46"/>
      <c r="K72" s="43"/>
      <c r="L72" s="43"/>
    </row>
    <row r="73" spans="4:12" s="32" customFormat="1" ht="23.25" x14ac:dyDescent="0.35">
      <c r="D73" s="33"/>
      <c r="F73" s="43"/>
      <c r="G73" s="43"/>
      <c r="H73" s="43"/>
      <c r="I73" s="46"/>
      <c r="K73" s="43"/>
      <c r="L73" s="43"/>
    </row>
    <row r="74" spans="4:12" s="32" customFormat="1" ht="23.25" x14ac:dyDescent="0.35">
      <c r="D74" s="33"/>
      <c r="F74" s="43"/>
      <c r="G74" s="43"/>
      <c r="H74" s="43"/>
      <c r="I74" s="46"/>
      <c r="K74" s="43"/>
      <c r="L74" s="43"/>
    </row>
    <row r="75" spans="4:12" s="32" customFormat="1" ht="23.25" x14ac:dyDescent="0.35">
      <c r="D75" s="33"/>
      <c r="F75" s="43"/>
      <c r="G75" s="43"/>
      <c r="H75" s="43"/>
      <c r="I75" s="46"/>
      <c r="K75" s="43"/>
      <c r="L75" s="43"/>
    </row>
    <row r="76" spans="4:12" s="32" customFormat="1" ht="23.25" x14ac:dyDescent="0.35">
      <c r="D76" s="33"/>
      <c r="F76" s="43"/>
      <c r="G76" s="43"/>
      <c r="H76" s="43"/>
      <c r="I76" s="46"/>
      <c r="K76" s="43"/>
      <c r="L76" s="43"/>
    </row>
    <row r="77" spans="4:12" s="32" customFormat="1" ht="23.25" x14ac:dyDescent="0.35">
      <c r="D77" s="33"/>
      <c r="F77" s="43"/>
      <c r="G77" s="43"/>
      <c r="H77" s="43"/>
      <c r="I77" s="46"/>
      <c r="K77" s="43"/>
      <c r="L77" s="43"/>
    </row>
    <row r="78" spans="4:12" s="32" customFormat="1" ht="23.25" x14ac:dyDescent="0.35">
      <c r="F78" s="43"/>
      <c r="G78" s="43"/>
      <c r="H78" s="43"/>
      <c r="I78" s="46"/>
      <c r="K78" s="43"/>
      <c r="L78" s="43"/>
    </row>
    <row r="79" spans="4:12" s="32" customFormat="1" ht="23.25" x14ac:dyDescent="0.35">
      <c r="F79" s="43"/>
      <c r="G79" s="43"/>
      <c r="H79" s="43"/>
      <c r="I79" s="46"/>
      <c r="K79" s="43"/>
      <c r="L79" s="43"/>
    </row>
    <row r="80" spans="4:12" s="32" customFormat="1" ht="23.25" x14ac:dyDescent="0.35">
      <c r="F80" s="43"/>
      <c r="G80" s="43"/>
      <c r="H80" s="43"/>
      <c r="I80" s="46"/>
      <c r="K80" s="43"/>
      <c r="L80" s="43"/>
    </row>
    <row r="81" spans="6:12" s="32" customFormat="1" ht="23.25" x14ac:dyDescent="0.35">
      <c r="F81" s="43"/>
      <c r="G81" s="43"/>
      <c r="H81" s="43"/>
      <c r="I81" s="46"/>
      <c r="K81" s="43"/>
      <c r="L81" s="43"/>
    </row>
    <row r="82" spans="6:12" s="32" customFormat="1" ht="23.25" x14ac:dyDescent="0.35">
      <c r="F82" s="43"/>
      <c r="G82" s="43"/>
      <c r="H82" s="43"/>
      <c r="I82" s="46"/>
      <c r="K82" s="43"/>
      <c r="L82" s="43"/>
    </row>
    <row r="83" spans="6:12" s="32" customFormat="1" ht="23.25" x14ac:dyDescent="0.35">
      <c r="F83" s="43"/>
      <c r="G83" s="43"/>
      <c r="H83" s="43"/>
      <c r="I83" s="46"/>
      <c r="K83" s="43"/>
      <c r="L83" s="43"/>
    </row>
    <row r="84" spans="6:12" s="32" customFormat="1" ht="23.25" x14ac:dyDescent="0.35">
      <c r="F84" s="43"/>
      <c r="G84" s="43"/>
      <c r="H84" s="43"/>
      <c r="I84" s="46"/>
      <c r="K84" s="43"/>
      <c r="L84" s="43"/>
    </row>
    <row r="85" spans="6:12" s="32" customFormat="1" ht="23.25" x14ac:dyDescent="0.35">
      <c r="F85" s="43"/>
      <c r="G85" s="43"/>
      <c r="H85" s="43"/>
      <c r="I85" s="46"/>
      <c r="K85" s="43"/>
      <c r="L85" s="43"/>
    </row>
    <row r="86" spans="6:12" s="32" customFormat="1" ht="23.25" x14ac:dyDescent="0.35">
      <c r="F86" s="43"/>
      <c r="G86" s="43"/>
      <c r="H86" s="43"/>
      <c r="I86" s="46"/>
      <c r="K86" s="43"/>
      <c r="L86" s="43"/>
    </row>
    <row r="87" spans="6:12" s="32" customFormat="1" ht="23.25" x14ac:dyDescent="0.35">
      <c r="F87" s="43"/>
      <c r="G87" s="43"/>
      <c r="H87" s="43"/>
      <c r="I87" s="46"/>
      <c r="K87" s="43"/>
      <c r="L87" s="43"/>
    </row>
    <row r="88" spans="6:12" s="32" customFormat="1" ht="23.25" x14ac:dyDescent="0.35">
      <c r="F88" s="43"/>
      <c r="G88" s="43"/>
      <c r="H88" s="43"/>
      <c r="I88" s="46"/>
      <c r="K88" s="43"/>
      <c r="L88" s="43"/>
    </row>
    <row r="89" spans="6:12" s="32" customFormat="1" ht="23.25" x14ac:dyDescent="0.35">
      <c r="F89" s="43"/>
      <c r="G89" s="43"/>
      <c r="H89" s="43"/>
      <c r="I89" s="46"/>
      <c r="K89" s="43"/>
      <c r="L89" s="43"/>
    </row>
    <row r="90" spans="6:12" s="32" customFormat="1" ht="23.25" x14ac:dyDescent="0.35">
      <c r="F90" s="43"/>
      <c r="G90" s="43"/>
      <c r="H90" s="43"/>
      <c r="I90" s="46"/>
      <c r="K90" s="43"/>
      <c r="L90" s="43"/>
    </row>
    <row r="91" spans="6:12" s="32" customFormat="1" ht="23.25" x14ac:dyDescent="0.35">
      <c r="F91" s="43"/>
      <c r="G91" s="43"/>
      <c r="H91" s="43"/>
      <c r="I91" s="46"/>
      <c r="K91" s="43"/>
      <c r="L91" s="43"/>
    </row>
    <row r="92" spans="6:12" s="32" customFormat="1" ht="23.25" x14ac:dyDescent="0.35">
      <c r="F92" s="43"/>
      <c r="G92" s="43"/>
      <c r="H92" s="43"/>
      <c r="I92" s="46"/>
      <c r="K92" s="43"/>
      <c r="L92" s="43"/>
    </row>
    <row r="93" spans="6:12" s="32" customFormat="1" ht="23.25" x14ac:dyDescent="0.35">
      <c r="F93" s="43"/>
      <c r="G93" s="43"/>
      <c r="H93" s="43"/>
      <c r="I93" s="46"/>
      <c r="K93" s="43"/>
      <c r="L93" s="43"/>
    </row>
    <row r="94" spans="6:12" s="32" customFormat="1" ht="23.25" x14ac:dyDescent="0.35">
      <c r="F94" s="43"/>
      <c r="G94" s="43"/>
      <c r="H94" s="43"/>
      <c r="I94" s="46"/>
      <c r="K94" s="43"/>
      <c r="L94" s="43"/>
    </row>
    <row r="95" spans="6:12" s="32" customFormat="1" ht="23.25" x14ac:dyDescent="0.35">
      <c r="F95" s="43"/>
      <c r="G95" s="43"/>
      <c r="H95" s="43"/>
      <c r="I95" s="46"/>
      <c r="K95" s="43"/>
      <c r="L95" s="43"/>
    </row>
    <row r="96" spans="6:12" s="32" customFormat="1" ht="23.25" x14ac:dyDescent="0.35">
      <c r="F96" s="43"/>
      <c r="G96" s="43"/>
      <c r="H96" s="43"/>
      <c r="I96" s="46"/>
      <c r="K96" s="43"/>
      <c r="L96" s="43"/>
    </row>
    <row r="97" spans="6:12" s="32" customFormat="1" ht="23.25" x14ac:dyDescent="0.35">
      <c r="F97" s="43"/>
      <c r="G97" s="43"/>
      <c r="H97" s="43"/>
      <c r="I97" s="46"/>
      <c r="K97" s="43"/>
      <c r="L97" s="43"/>
    </row>
    <row r="98" spans="6:12" s="32" customFormat="1" ht="23.25" x14ac:dyDescent="0.35">
      <c r="F98" s="43"/>
      <c r="G98" s="43"/>
      <c r="H98" s="43"/>
      <c r="I98" s="46"/>
      <c r="K98" s="43"/>
      <c r="L98" s="43"/>
    </row>
    <row r="99" spans="6:12" s="32" customFormat="1" ht="23.25" x14ac:dyDescent="0.35">
      <c r="F99" s="43"/>
      <c r="G99" s="43"/>
      <c r="H99" s="43"/>
      <c r="I99" s="46"/>
      <c r="K99" s="43"/>
      <c r="L99" s="43"/>
    </row>
    <row r="100" spans="6:12" s="32" customFormat="1" ht="23.25" x14ac:dyDescent="0.35">
      <c r="F100" s="43"/>
      <c r="G100" s="43"/>
      <c r="H100" s="43"/>
      <c r="I100" s="46"/>
      <c r="K100" s="43"/>
      <c r="L100" s="43"/>
    </row>
    <row r="101" spans="6:12" s="32" customFormat="1" ht="23.25" x14ac:dyDescent="0.35">
      <c r="F101" s="43"/>
      <c r="G101" s="43"/>
      <c r="H101" s="43"/>
      <c r="I101" s="46"/>
      <c r="K101" s="43"/>
      <c r="L101" s="43"/>
    </row>
    <row r="102" spans="6:12" s="32" customFormat="1" ht="23.25" x14ac:dyDescent="0.35">
      <c r="F102" s="43"/>
      <c r="G102" s="43"/>
      <c r="H102" s="43"/>
      <c r="I102" s="46"/>
      <c r="K102" s="43"/>
      <c r="L102" s="43"/>
    </row>
    <row r="103" spans="6:12" s="32" customFormat="1" ht="23.25" x14ac:dyDescent="0.35">
      <c r="F103" s="43"/>
      <c r="G103" s="43"/>
      <c r="H103" s="43"/>
      <c r="I103" s="46"/>
      <c r="K103" s="43"/>
      <c r="L103" s="43"/>
    </row>
    <row r="104" spans="6:12" s="32" customFormat="1" ht="23.25" x14ac:dyDescent="0.35">
      <c r="F104" s="43"/>
      <c r="G104" s="43"/>
      <c r="H104" s="43"/>
      <c r="I104" s="46"/>
      <c r="K104" s="43"/>
      <c r="L104" s="43"/>
    </row>
    <row r="105" spans="6:12" s="32" customFormat="1" ht="23.25" x14ac:dyDescent="0.35">
      <c r="F105" s="43"/>
      <c r="G105" s="43"/>
      <c r="H105" s="43"/>
      <c r="I105" s="46"/>
      <c r="K105" s="43"/>
      <c r="L105" s="43"/>
    </row>
    <row r="106" spans="6:12" s="32" customFormat="1" ht="23.25" x14ac:dyDescent="0.35">
      <c r="F106" s="43"/>
      <c r="G106" s="43"/>
      <c r="H106" s="43"/>
      <c r="I106" s="46"/>
      <c r="K106" s="43"/>
      <c r="L106" s="43"/>
    </row>
    <row r="107" spans="6:12" s="32" customFormat="1" ht="23.25" x14ac:dyDescent="0.35">
      <c r="F107" s="43"/>
      <c r="G107" s="43"/>
      <c r="H107" s="43"/>
      <c r="I107" s="46"/>
      <c r="K107" s="43"/>
      <c r="L107" s="43"/>
    </row>
    <row r="108" spans="6:12" s="32" customFormat="1" ht="23.25" x14ac:dyDescent="0.35">
      <c r="F108" s="43"/>
      <c r="G108" s="43"/>
      <c r="H108" s="43"/>
      <c r="I108" s="46"/>
      <c r="K108" s="43"/>
      <c r="L108" s="43"/>
    </row>
    <row r="109" spans="6:12" s="32" customFormat="1" ht="23.25" x14ac:dyDescent="0.35">
      <c r="F109" s="43"/>
      <c r="G109" s="43"/>
      <c r="H109" s="43"/>
      <c r="I109" s="46"/>
      <c r="K109" s="43"/>
      <c r="L109" s="43"/>
    </row>
    <row r="110" spans="6:12" s="32" customFormat="1" ht="23.25" x14ac:dyDescent="0.35">
      <c r="F110" s="43"/>
      <c r="G110" s="43"/>
      <c r="H110" s="43"/>
      <c r="I110" s="46"/>
      <c r="K110" s="43"/>
      <c r="L110" s="43"/>
    </row>
    <row r="111" spans="6:12" s="32" customFormat="1" ht="23.25" x14ac:dyDescent="0.35">
      <c r="F111" s="43"/>
      <c r="G111" s="43"/>
      <c r="H111" s="43"/>
      <c r="I111" s="46"/>
      <c r="K111" s="43"/>
      <c r="L111" s="43"/>
    </row>
    <row r="112" spans="6:12" s="32" customFormat="1" ht="23.25" x14ac:dyDescent="0.35">
      <c r="F112" s="43"/>
      <c r="G112" s="43"/>
      <c r="H112" s="43"/>
      <c r="I112" s="46"/>
      <c r="K112" s="43"/>
      <c r="L112" s="43"/>
    </row>
    <row r="113" spans="6:12" s="32" customFormat="1" ht="23.25" x14ac:dyDescent="0.35">
      <c r="F113" s="43"/>
      <c r="G113" s="43"/>
      <c r="H113" s="43"/>
      <c r="I113" s="46"/>
      <c r="K113" s="43"/>
      <c r="L113" s="43"/>
    </row>
    <row r="114" spans="6:12" s="32" customFormat="1" ht="23.25" x14ac:dyDescent="0.35">
      <c r="F114" s="43"/>
      <c r="G114" s="43"/>
      <c r="H114" s="43"/>
      <c r="I114" s="46"/>
      <c r="K114" s="43"/>
      <c r="L114" s="43"/>
    </row>
    <row r="115" spans="6:12" s="32" customFormat="1" ht="23.25" x14ac:dyDescent="0.35">
      <c r="F115" s="43"/>
      <c r="G115" s="43"/>
      <c r="H115" s="43"/>
      <c r="I115" s="46"/>
      <c r="K115" s="43"/>
      <c r="L115" s="43"/>
    </row>
    <row r="116" spans="6:12" s="32" customFormat="1" ht="23.25" x14ac:dyDescent="0.35">
      <c r="F116" s="43"/>
      <c r="G116" s="43"/>
      <c r="H116" s="43"/>
      <c r="I116" s="46"/>
      <c r="K116" s="43"/>
      <c r="L116" s="43"/>
    </row>
    <row r="117" spans="6:12" s="32" customFormat="1" ht="23.25" x14ac:dyDescent="0.35">
      <c r="F117" s="43"/>
      <c r="G117" s="43"/>
      <c r="H117" s="43"/>
      <c r="I117" s="46"/>
      <c r="K117" s="43"/>
      <c r="L117" s="43"/>
    </row>
    <row r="118" spans="6:12" s="32" customFormat="1" ht="23.25" x14ac:dyDescent="0.35">
      <c r="F118" s="43"/>
      <c r="G118" s="43"/>
      <c r="H118" s="43"/>
      <c r="I118" s="46"/>
      <c r="K118" s="43"/>
      <c r="L118" s="43"/>
    </row>
    <row r="119" spans="6:12" s="32" customFormat="1" ht="23.25" x14ac:dyDescent="0.35">
      <c r="F119" s="43"/>
      <c r="G119" s="43"/>
      <c r="H119" s="43"/>
      <c r="I119" s="46"/>
      <c r="K119" s="43"/>
      <c r="L119" s="43"/>
    </row>
    <row r="120" spans="6:12" s="32" customFormat="1" ht="23.25" x14ac:dyDescent="0.35">
      <c r="F120" s="43"/>
      <c r="G120" s="43"/>
      <c r="H120" s="43"/>
      <c r="I120" s="46"/>
      <c r="K120" s="43"/>
      <c r="L120" s="43"/>
    </row>
    <row r="121" spans="6:12" s="32" customFormat="1" ht="23.25" x14ac:dyDescent="0.35">
      <c r="F121" s="43"/>
      <c r="G121" s="43"/>
      <c r="H121" s="43"/>
      <c r="I121" s="46"/>
      <c r="K121" s="43"/>
      <c r="L121" s="43"/>
    </row>
    <row r="122" spans="6:12" s="32" customFormat="1" ht="23.25" x14ac:dyDescent="0.35">
      <c r="F122" s="43"/>
      <c r="G122" s="43"/>
      <c r="H122" s="43"/>
      <c r="I122" s="46"/>
      <c r="K122" s="43"/>
      <c r="L122" s="43"/>
    </row>
    <row r="123" spans="6:12" s="32" customFormat="1" ht="23.25" x14ac:dyDescent="0.35">
      <c r="F123" s="43"/>
      <c r="G123" s="43"/>
      <c r="H123" s="43"/>
      <c r="I123" s="46"/>
      <c r="K123" s="43"/>
      <c r="L123" s="43"/>
    </row>
    <row r="124" spans="6:12" s="32" customFormat="1" ht="23.25" x14ac:dyDescent="0.35">
      <c r="F124" s="43"/>
      <c r="G124" s="43"/>
      <c r="H124" s="43"/>
      <c r="I124" s="46"/>
      <c r="K124" s="43"/>
      <c r="L124" s="43"/>
    </row>
    <row r="125" spans="6:12" s="32" customFormat="1" ht="23.25" x14ac:dyDescent="0.35">
      <c r="F125" s="43"/>
      <c r="G125" s="43"/>
      <c r="H125" s="43"/>
      <c r="I125" s="46"/>
      <c r="K125" s="43"/>
      <c r="L125" s="43"/>
    </row>
    <row r="126" spans="6:12" s="32" customFormat="1" ht="23.25" x14ac:dyDescent="0.35">
      <c r="F126" s="43"/>
      <c r="G126" s="43"/>
      <c r="H126" s="43"/>
      <c r="I126" s="46"/>
      <c r="K126" s="43"/>
      <c r="L126" s="43"/>
    </row>
    <row r="127" spans="6:12" s="32" customFormat="1" ht="23.25" x14ac:dyDescent="0.35">
      <c r="F127" s="43"/>
      <c r="G127" s="43"/>
      <c r="H127" s="43"/>
      <c r="I127" s="46"/>
      <c r="K127" s="43"/>
      <c r="L127" s="43"/>
    </row>
    <row r="128" spans="6:12" s="32" customFormat="1" ht="23.25" x14ac:dyDescent="0.35">
      <c r="F128" s="43"/>
      <c r="G128" s="43"/>
      <c r="H128" s="43"/>
      <c r="I128" s="46"/>
      <c r="K128" s="43"/>
      <c r="L128" s="43"/>
    </row>
    <row r="129" spans="6:12" s="32" customFormat="1" ht="23.25" x14ac:dyDescent="0.35">
      <c r="F129" s="43"/>
      <c r="G129" s="43"/>
      <c r="H129" s="43"/>
      <c r="I129" s="46"/>
      <c r="K129" s="43"/>
      <c r="L129" s="43"/>
    </row>
    <row r="130" spans="6:12" s="32" customFormat="1" ht="23.25" x14ac:dyDescent="0.35">
      <c r="F130" s="43"/>
      <c r="G130" s="43"/>
      <c r="H130" s="43"/>
      <c r="I130" s="46"/>
      <c r="K130" s="43"/>
      <c r="L130" s="43"/>
    </row>
    <row r="131" spans="6:12" s="32" customFormat="1" ht="23.25" x14ac:dyDescent="0.35">
      <c r="F131" s="43"/>
      <c r="G131" s="43"/>
      <c r="H131" s="43"/>
      <c r="I131" s="46"/>
      <c r="K131" s="43"/>
      <c r="L131" s="43"/>
    </row>
    <row r="132" spans="6:12" s="32" customFormat="1" ht="23.25" x14ac:dyDescent="0.35">
      <c r="F132" s="43"/>
      <c r="G132" s="43"/>
      <c r="H132" s="43"/>
      <c r="I132" s="46"/>
      <c r="K132" s="43"/>
      <c r="L132" s="43"/>
    </row>
    <row r="133" spans="6:12" s="32" customFormat="1" ht="23.25" x14ac:dyDescent="0.35">
      <c r="F133" s="43"/>
      <c r="G133" s="43"/>
      <c r="H133" s="43"/>
      <c r="I133" s="46"/>
      <c r="K133" s="43"/>
      <c r="L133" s="43"/>
    </row>
    <row r="134" spans="6:12" s="32" customFormat="1" ht="23.25" x14ac:dyDescent="0.35">
      <c r="F134" s="43"/>
      <c r="G134" s="43"/>
      <c r="H134" s="43"/>
      <c r="I134" s="46"/>
      <c r="K134" s="43"/>
      <c r="L134" s="43"/>
    </row>
    <row r="135" spans="6:12" s="32" customFormat="1" ht="23.25" x14ac:dyDescent="0.35">
      <c r="F135" s="43"/>
      <c r="G135" s="43"/>
      <c r="H135" s="43"/>
      <c r="I135" s="46"/>
      <c r="K135" s="43"/>
      <c r="L135" s="43"/>
    </row>
    <row r="136" spans="6:12" s="32" customFormat="1" ht="23.25" x14ac:dyDescent="0.35">
      <c r="F136" s="43"/>
      <c r="G136" s="43"/>
      <c r="H136" s="43"/>
      <c r="I136" s="46"/>
      <c r="K136" s="43"/>
      <c r="L136" s="43"/>
    </row>
    <row r="137" spans="6:12" s="32" customFormat="1" ht="23.25" x14ac:dyDescent="0.35">
      <c r="F137" s="43"/>
      <c r="G137" s="43"/>
      <c r="H137" s="43"/>
      <c r="I137" s="46"/>
      <c r="K137" s="43"/>
      <c r="L137" s="43"/>
    </row>
    <row r="138" spans="6:12" s="32" customFormat="1" ht="23.25" x14ac:dyDescent="0.35">
      <c r="F138" s="43"/>
      <c r="G138" s="43"/>
      <c r="H138" s="43"/>
      <c r="I138" s="46"/>
      <c r="K138" s="43"/>
      <c r="L138" s="43"/>
    </row>
    <row r="139" spans="6:12" s="32" customFormat="1" ht="23.25" x14ac:dyDescent="0.35">
      <c r="F139" s="43"/>
      <c r="G139" s="43"/>
      <c r="H139" s="43"/>
      <c r="I139" s="46"/>
      <c r="K139" s="43"/>
      <c r="L139" s="43"/>
    </row>
    <row r="140" spans="6:12" s="32" customFormat="1" ht="23.25" x14ac:dyDescent="0.35">
      <c r="F140" s="43"/>
      <c r="G140" s="43"/>
      <c r="H140" s="43"/>
      <c r="I140" s="46"/>
      <c r="K140" s="43"/>
      <c r="L140" s="43"/>
    </row>
    <row r="141" spans="6:12" s="32" customFormat="1" ht="23.25" x14ac:dyDescent="0.35">
      <c r="F141" s="43"/>
      <c r="G141" s="43"/>
      <c r="H141" s="43"/>
      <c r="I141" s="46"/>
      <c r="K141" s="43"/>
      <c r="L141" s="43"/>
    </row>
    <row r="142" spans="6:12" s="32" customFormat="1" ht="23.25" x14ac:dyDescent="0.35">
      <c r="F142" s="43"/>
      <c r="G142" s="43"/>
      <c r="H142" s="43"/>
      <c r="I142" s="46"/>
      <c r="K142" s="43"/>
      <c r="L142" s="43"/>
    </row>
    <row r="143" spans="6:12" s="32" customFormat="1" ht="23.25" x14ac:dyDescent="0.35">
      <c r="F143" s="43"/>
      <c r="G143" s="43"/>
      <c r="H143" s="43"/>
      <c r="I143" s="46"/>
      <c r="K143" s="43"/>
      <c r="L143" s="43"/>
    </row>
    <row r="144" spans="6:12" s="32" customFormat="1" ht="23.25" x14ac:dyDescent="0.35">
      <c r="F144" s="43"/>
      <c r="G144" s="43"/>
      <c r="H144" s="43"/>
      <c r="I144" s="46"/>
      <c r="K144" s="43"/>
      <c r="L144" s="43"/>
    </row>
    <row r="145" spans="6:12" s="32" customFormat="1" ht="23.25" x14ac:dyDescent="0.35">
      <c r="F145" s="43"/>
      <c r="G145" s="43"/>
      <c r="H145" s="43"/>
      <c r="I145" s="46"/>
      <c r="K145" s="43"/>
      <c r="L145" s="43"/>
    </row>
    <row r="146" spans="6:12" s="32" customFormat="1" ht="23.25" x14ac:dyDescent="0.35">
      <c r="F146" s="43"/>
      <c r="G146" s="43"/>
      <c r="H146" s="43"/>
      <c r="I146" s="46"/>
      <c r="K146" s="43"/>
      <c r="L146" s="43"/>
    </row>
    <row r="147" spans="6:12" s="32" customFormat="1" ht="23.25" x14ac:dyDescent="0.35">
      <c r="F147" s="43"/>
      <c r="G147" s="43"/>
      <c r="H147" s="43"/>
      <c r="I147" s="46"/>
      <c r="K147" s="43"/>
      <c r="L147" s="43"/>
    </row>
    <row r="148" spans="6:12" s="32" customFormat="1" ht="23.25" x14ac:dyDescent="0.35">
      <c r="F148" s="43"/>
      <c r="G148" s="43"/>
      <c r="H148" s="43"/>
      <c r="I148" s="46"/>
      <c r="K148" s="43"/>
      <c r="L148" s="43"/>
    </row>
    <row r="149" spans="6:12" s="32" customFormat="1" ht="23.25" x14ac:dyDescent="0.35">
      <c r="F149" s="43"/>
      <c r="G149" s="43"/>
      <c r="H149" s="43"/>
      <c r="I149" s="46"/>
      <c r="K149" s="43"/>
      <c r="L149" s="43"/>
    </row>
    <row r="150" spans="6:12" s="32" customFormat="1" ht="23.25" x14ac:dyDescent="0.35">
      <c r="F150" s="43"/>
      <c r="G150" s="43"/>
      <c r="H150" s="43"/>
      <c r="I150" s="46"/>
      <c r="K150" s="43"/>
      <c r="L150" s="43"/>
    </row>
    <row r="151" spans="6:12" s="32" customFormat="1" ht="23.25" x14ac:dyDescent="0.35">
      <c r="F151" s="43"/>
      <c r="G151" s="43"/>
      <c r="H151" s="43"/>
      <c r="I151" s="46"/>
      <c r="K151" s="43"/>
      <c r="L151" s="43"/>
    </row>
    <row r="152" spans="6:12" s="32" customFormat="1" ht="23.25" x14ac:dyDescent="0.35">
      <c r="F152" s="43"/>
      <c r="G152" s="43"/>
      <c r="H152" s="43"/>
      <c r="I152" s="46"/>
      <c r="K152" s="43"/>
      <c r="L152" s="43"/>
    </row>
    <row r="153" spans="6:12" s="32" customFormat="1" ht="23.25" x14ac:dyDescent="0.35">
      <c r="F153" s="43"/>
      <c r="G153" s="43"/>
      <c r="H153" s="43"/>
      <c r="I153" s="46"/>
      <c r="K153" s="43"/>
      <c r="L153" s="43"/>
    </row>
    <row r="154" spans="6:12" s="32" customFormat="1" ht="23.25" x14ac:dyDescent="0.35">
      <c r="F154" s="43"/>
      <c r="G154" s="43"/>
      <c r="H154" s="43"/>
      <c r="I154" s="46"/>
      <c r="K154" s="43"/>
      <c r="L154" s="43"/>
    </row>
    <row r="155" spans="6:12" s="32" customFormat="1" ht="23.25" x14ac:dyDescent="0.35">
      <c r="F155" s="43"/>
      <c r="G155" s="43"/>
      <c r="H155" s="43"/>
      <c r="I155" s="46"/>
      <c r="K155" s="43"/>
      <c r="L155" s="43"/>
    </row>
    <row r="156" spans="6:12" s="32" customFormat="1" ht="23.25" x14ac:dyDescent="0.35">
      <c r="F156" s="43"/>
      <c r="G156" s="43"/>
      <c r="H156" s="43"/>
      <c r="I156" s="46"/>
      <c r="K156" s="43"/>
      <c r="L156" s="43"/>
    </row>
    <row r="157" spans="6:12" s="32" customFormat="1" ht="23.25" x14ac:dyDescent="0.35">
      <c r="F157" s="43"/>
      <c r="G157" s="43"/>
      <c r="H157" s="43"/>
      <c r="I157" s="46"/>
      <c r="K157" s="43"/>
      <c r="L157" s="43"/>
    </row>
    <row r="158" spans="6:12" s="32" customFormat="1" ht="23.25" x14ac:dyDescent="0.35">
      <c r="F158" s="43"/>
      <c r="G158" s="43"/>
      <c r="H158" s="43"/>
      <c r="I158" s="46"/>
      <c r="K158" s="43"/>
      <c r="L158" s="43"/>
    </row>
    <row r="159" spans="6:12" s="32" customFormat="1" ht="23.25" x14ac:dyDescent="0.35">
      <c r="F159" s="43"/>
      <c r="G159" s="43"/>
      <c r="H159" s="43"/>
      <c r="I159" s="46"/>
      <c r="K159" s="43"/>
      <c r="L159" s="43"/>
    </row>
    <row r="160" spans="6:12" s="32" customFormat="1" ht="23.25" x14ac:dyDescent="0.35">
      <c r="F160" s="43"/>
      <c r="G160" s="43"/>
      <c r="H160" s="43"/>
      <c r="I160" s="46"/>
      <c r="K160" s="43"/>
      <c r="L160" s="43"/>
    </row>
    <row r="161" spans="6:12" s="32" customFormat="1" ht="23.25" x14ac:dyDescent="0.35">
      <c r="F161" s="43"/>
      <c r="G161" s="43"/>
      <c r="H161" s="43"/>
      <c r="I161" s="46"/>
      <c r="K161" s="43"/>
      <c r="L161" s="43"/>
    </row>
    <row r="162" spans="6:12" s="32" customFormat="1" ht="23.25" x14ac:dyDescent="0.35">
      <c r="F162" s="43"/>
      <c r="G162" s="43"/>
      <c r="H162" s="43"/>
      <c r="I162" s="46"/>
      <c r="K162" s="43"/>
      <c r="L162" s="43"/>
    </row>
    <row r="163" spans="6:12" s="32" customFormat="1" ht="23.25" x14ac:dyDescent="0.35">
      <c r="F163" s="43"/>
      <c r="G163" s="43"/>
      <c r="H163" s="43"/>
      <c r="I163" s="46"/>
      <c r="K163" s="43"/>
      <c r="L163" s="43"/>
    </row>
    <row r="164" spans="6:12" s="32" customFormat="1" ht="23.25" x14ac:dyDescent="0.35">
      <c r="F164" s="43"/>
      <c r="G164" s="43"/>
      <c r="H164" s="43"/>
      <c r="I164" s="46"/>
      <c r="K164" s="43"/>
      <c r="L164" s="43"/>
    </row>
    <row r="165" spans="6:12" s="32" customFormat="1" ht="23.25" x14ac:dyDescent="0.35">
      <c r="F165" s="43"/>
      <c r="G165" s="43"/>
      <c r="H165" s="43"/>
      <c r="I165" s="46"/>
      <c r="K165" s="43"/>
      <c r="L165" s="43"/>
    </row>
    <row r="166" spans="6:12" s="21" customFormat="1" ht="12.75" x14ac:dyDescent="0.2">
      <c r="F166" s="3"/>
      <c r="G166" s="3"/>
      <c r="H166" s="3"/>
      <c r="I166" s="28"/>
      <c r="K166" s="3"/>
      <c r="L166" s="3"/>
    </row>
    <row r="167" spans="6:12" s="21" customFormat="1" ht="12.75" x14ac:dyDescent="0.2">
      <c r="F167" s="3"/>
      <c r="G167" s="3"/>
      <c r="H167" s="3"/>
      <c r="I167" s="28"/>
      <c r="K167" s="3"/>
      <c r="L167" s="3"/>
    </row>
    <row r="168" spans="6:12" s="21" customFormat="1" ht="12.75" x14ac:dyDescent="0.2">
      <c r="F168" s="3"/>
      <c r="G168" s="3"/>
      <c r="H168" s="3"/>
      <c r="I168" s="28"/>
      <c r="K168" s="3"/>
      <c r="L168" s="3"/>
    </row>
    <row r="169" spans="6:12" s="21" customFormat="1" ht="12.75" x14ac:dyDescent="0.2">
      <c r="F169" s="3"/>
      <c r="G169" s="3"/>
      <c r="H169" s="3"/>
      <c r="I169" s="28"/>
      <c r="K169" s="3"/>
      <c r="L169" s="3"/>
    </row>
    <row r="170" spans="6:12" s="21" customFormat="1" ht="12.75" x14ac:dyDescent="0.2">
      <c r="F170" s="3"/>
      <c r="G170" s="3"/>
      <c r="H170" s="3"/>
      <c r="I170" s="28"/>
      <c r="K170" s="3"/>
      <c r="L170" s="3"/>
    </row>
  </sheetData>
  <mergeCells count="25">
    <mergeCell ref="P7:P10"/>
    <mergeCell ref="R7:R10"/>
    <mergeCell ref="S7:S10"/>
    <mergeCell ref="T7:T10"/>
    <mergeCell ref="J7:J10"/>
    <mergeCell ref="K7:K10"/>
    <mergeCell ref="L7:L10"/>
    <mergeCell ref="N7:N10"/>
    <mergeCell ref="O7:O10"/>
    <mergeCell ref="C2:T2"/>
    <mergeCell ref="C3:T3"/>
    <mergeCell ref="C4:T4"/>
    <mergeCell ref="C6:C10"/>
    <mergeCell ref="D6:D10"/>
    <mergeCell ref="E6:G6"/>
    <mergeCell ref="H6:H10"/>
    <mergeCell ref="I6:I10"/>
    <mergeCell ref="J6:L6"/>
    <mergeCell ref="M6:M10"/>
    <mergeCell ref="N6:P6"/>
    <mergeCell ref="Q6:Q10"/>
    <mergeCell ref="R6:T6"/>
    <mergeCell ref="E7:E10"/>
    <mergeCell ref="F7:F10"/>
    <mergeCell ref="G7:G1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T170"/>
  <sheetViews>
    <sheetView topLeftCell="D23" zoomScale="46" zoomScaleNormal="46" workbookViewId="0">
      <selection activeCell="N26" sqref="N26"/>
    </sheetView>
  </sheetViews>
  <sheetFormatPr defaultColWidth="8.85546875" defaultRowHeight="20.25" x14ac:dyDescent="0.3"/>
  <cols>
    <col min="1" max="1" width="12.140625" style="20" hidden="1" customWidth="1"/>
    <col min="2" max="2" width="0.28515625" style="20" hidden="1" customWidth="1"/>
    <col min="3" max="3" width="110.7109375" style="21" customWidth="1"/>
    <col min="4" max="4" width="26" style="22" customWidth="1"/>
    <col min="5" max="5" width="24.5703125" style="21" customWidth="1"/>
    <col min="6" max="6" width="23.42578125" style="31" customWidth="1"/>
    <col min="7" max="7" width="23.140625" style="31" customWidth="1"/>
    <col min="8" max="8" width="25.85546875" style="3" customWidth="1"/>
    <col min="9" max="9" width="26" style="28" customWidth="1"/>
    <col min="10" max="10" width="25.5703125" style="21" customWidth="1"/>
    <col min="11" max="11" width="23.85546875" style="31" customWidth="1"/>
    <col min="12" max="12" width="23.140625" style="31" customWidth="1"/>
    <col min="13" max="13" width="26.140625" style="24" customWidth="1"/>
    <col min="14" max="14" width="25.7109375" style="24" customWidth="1"/>
    <col min="15" max="15" width="21.5703125" style="21" customWidth="1"/>
    <col min="16" max="16" width="21.140625" style="21" customWidth="1"/>
    <col min="17" max="17" width="23" style="21" customWidth="1"/>
    <col min="18" max="18" width="27.42578125" style="21" customWidth="1"/>
    <col min="19" max="19" width="23.28515625" style="21" customWidth="1"/>
    <col min="20" max="20" width="26.42578125" style="21" customWidth="1"/>
    <col min="21" max="16384" width="8.85546875" style="21"/>
  </cols>
  <sheetData>
    <row r="1" spans="3:20" ht="15" customHeight="1" x14ac:dyDescent="0.3">
      <c r="E1" s="4"/>
      <c r="F1" s="7"/>
      <c r="G1" s="6"/>
      <c r="H1" s="6"/>
      <c r="I1" s="5"/>
      <c r="J1" s="1"/>
      <c r="K1" s="6"/>
      <c r="L1" s="6"/>
      <c r="M1" s="23"/>
    </row>
    <row r="2" spans="3:20" ht="43.5" customHeight="1" x14ac:dyDescent="0.3">
      <c r="C2" s="68" t="s">
        <v>13</v>
      </c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</row>
    <row r="3" spans="3:20" ht="51.75" customHeight="1" x14ac:dyDescent="0.3">
      <c r="C3" s="68" t="s">
        <v>77</v>
      </c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</row>
    <row r="4" spans="3:20" ht="46.5" customHeight="1" x14ac:dyDescent="0.3">
      <c r="C4" s="68" t="s">
        <v>28</v>
      </c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</row>
    <row r="5" spans="3:20" ht="36" customHeight="1" x14ac:dyDescent="0.3">
      <c r="C5" s="25" t="s">
        <v>0</v>
      </c>
      <c r="D5" s="26"/>
      <c r="E5" s="25"/>
      <c r="F5" s="27"/>
      <c r="G5" s="27"/>
      <c r="H5" s="2"/>
      <c r="K5" s="29"/>
      <c r="L5" s="29"/>
      <c r="M5" s="29"/>
      <c r="N5" s="29"/>
      <c r="O5" s="29"/>
      <c r="P5" s="29"/>
      <c r="Q5" s="29"/>
      <c r="R5" s="29"/>
      <c r="S5" s="29"/>
      <c r="T5" s="30" t="s">
        <v>29</v>
      </c>
    </row>
    <row r="6" spans="3:20" ht="32.450000000000003" customHeight="1" x14ac:dyDescent="0.3">
      <c r="C6" s="69" t="s">
        <v>1</v>
      </c>
      <c r="D6" s="70" t="s">
        <v>81</v>
      </c>
      <c r="E6" s="71" t="s">
        <v>2</v>
      </c>
      <c r="F6" s="71"/>
      <c r="G6" s="71"/>
      <c r="H6" s="72" t="s">
        <v>78</v>
      </c>
      <c r="I6" s="73" t="s">
        <v>80</v>
      </c>
      <c r="J6" s="69" t="s">
        <v>2</v>
      </c>
      <c r="K6" s="69"/>
      <c r="L6" s="69"/>
      <c r="M6" s="73" t="s">
        <v>79</v>
      </c>
      <c r="N6" s="69" t="s">
        <v>2</v>
      </c>
      <c r="O6" s="69"/>
      <c r="P6" s="69"/>
      <c r="Q6" s="74" t="s">
        <v>62</v>
      </c>
      <c r="R6" s="69" t="s">
        <v>2</v>
      </c>
      <c r="S6" s="69"/>
      <c r="T6" s="69"/>
    </row>
    <row r="7" spans="3:20" ht="12.75" customHeight="1" x14ac:dyDescent="0.3">
      <c r="C7" s="69"/>
      <c r="D7" s="70" t="s">
        <v>3</v>
      </c>
      <c r="E7" s="75" t="s">
        <v>4</v>
      </c>
      <c r="F7" s="75" t="s">
        <v>5</v>
      </c>
      <c r="G7" s="76" t="s">
        <v>11</v>
      </c>
      <c r="H7" s="72"/>
      <c r="I7" s="73" t="s">
        <v>6</v>
      </c>
      <c r="J7" s="77" t="s">
        <v>4</v>
      </c>
      <c r="K7" s="75" t="s">
        <v>5</v>
      </c>
      <c r="L7" s="76" t="s">
        <v>11</v>
      </c>
      <c r="M7" s="73" t="s">
        <v>6</v>
      </c>
      <c r="N7" s="77" t="s">
        <v>4</v>
      </c>
      <c r="O7" s="75" t="s">
        <v>5</v>
      </c>
      <c r="P7" s="76" t="s">
        <v>11</v>
      </c>
      <c r="Q7" s="74" t="s">
        <v>6</v>
      </c>
      <c r="R7" s="77" t="s">
        <v>4</v>
      </c>
      <c r="S7" s="75" t="s">
        <v>5</v>
      </c>
      <c r="T7" s="76" t="s">
        <v>11</v>
      </c>
    </row>
    <row r="8" spans="3:20" ht="12.75" customHeight="1" x14ac:dyDescent="0.3">
      <c r="C8" s="69"/>
      <c r="D8" s="70"/>
      <c r="E8" s="75"/>
      <c r="F8" s="75"/>
      <c r="G8" s="76"/>
      <c r="H8" s="72"/>
      <c r="I8" s="73" t="s">
        <v>7</v>
      </c>
      <c r="J8" s="77"/>
      <c r="K8" s="75"/>
      <c r="L8" s="76"/>
      <c r="M8" s="73" t="s">
        <v>7</v>
      </c>
      <c r="N8" s="77"/>
      <c r="O8" s="75"/>
      <c r="P8" s="76"/>
      <c r="Q8" s="74" t="s">
        <v>7</v>
      </c>
      <c r="R8" s="77"/>
      <c r="S8" s="75"/>
      <c r="T8" s="76"/>
    </row>
    <row r="9" spans="3:20" ht="72.599999999999994" customHeight="1" x14ac:dyDescent="0.3">
      <c r="C9" s="69"/>
      <c r="D9" s="70"/>
      <c r="E9" s="75"/>
      <c r="F9" s="75"/>
      <c r="G9" s="76"/>
      <c r="H9" s="72"/>
      <c r="I9" s="73"/>
      <c r="J9" s="77"/>
      <c r="K9" s="75"/>
      <c r="L9" s="76"/>
      <c r="M9" s="73"/>
      <c r="N9" s="77"/>
      <c r="O9" s="75"/>
      <c r="P9" s="76"/>
      <c r="Q9" s="74"/>
      <c r="R9" s="77"/>
      <c r="S9" s="75"/>
      <c r="T9" s="76"/>
    </row>
    <row r="10" spans="3:20" ht="107.25" customHeight="1" x14ac:dyDescent="0.3">
      <c r="C10" s="69"/>
      <c r="D10" s="70"/>
      <c r="E10" s="75"/>
      <c r="F10" s="75"/>
      <c r="G10" s="76"/>
      <c r="H10" s="72"/>
      <c r="I10" s="73"/>
      <c r="J10" s="77"/>
      <c r="K10" s="75"/>
      <c r="L10" s="76"/>
      <c r="M10" s="73"/>
      <c r="N10" s="77"/>
      <c r="O10" s="75"/>
      <c r="P10" s="76"/>
      <c r="Q10" s="74"/>
      <c r="R10" s="77"/>
      <c r="S10" s="75"/>
      <c r="T10" s="76"/>
    </row>
    <row r="11" spans="3:20" ht="24.75" customHeight="1" x14ac:dyDescent="0.3">
      <c r="C11" s="13">
        <v>1</v>
      </c>
      <c r="D11" s="14">
        <v>2</v>
      </c>
      <c r="E11" s="13">
        <v>3</v>
      </c>
      <c r="F11" s="15">
        <v>4</v>
      </c>
      <c r="G11" s="15">
        <v>5</v>
      </c>
      <c r="H11" s="15">
        <v>6</v>
      </c>
      <c r="I11" s="13">
        <v>7</v>
      </c>
      <c r="J11" s="13">
        <v>8</v>
      </c>
      <c r="K11" s="15">
        <v>9</v>
      </c>
      <c r="L11" s="15">
        <v>10</v>
      </c>
      <c r="M11" s="19">
        <v>11</v>
      </c>
      <c r="N11" s="13">
        <v>12</v>
      </c>
      <c r="O11" s="15">
        <v>13</v>
      </c>
      <c r="P11" s="15">
        <v>14</v>
      </c>
      <c r="Q11" s="16" t="s">
        <v>15</v>
      </c>
      <c r="R11" s="13" t="s">
        <v>14</v>
      </c>
      <c r="S11" s="15" t="s">
        <v>16</v>
      </c>
      <c r="T11" s="15" t="s">
        <v>17</v>
      </c>
    </row>
    <row r="12" spans="3:20" s="43" customFormat="1" ht="28.15" customHeight="1" x14ac:dyDescent="0.35">
      <c r="C12" s="34" t="s">
        <v>30</v>
      </c>
      <c r="D12" s="47"/>
      <c r="E12" s="8"/>
      <c r="F12" s="8"/>
      <c r="G12" s="8"/>
      <c r="H12" s="8"/>
      <c r="I12" s="48"/>
      <c r="J12" s="8"/>
      <c r="K12" s="8"/>
      <c r="L12" s="8"/>
      <c r="M12" s="48"/>
      <c r="N12" s="8"/>
      <c r="O12" s="8"/>
      <c r="P12" s="8"/>
      <c r="Q12" s="47"/>
      <c r="R12" s="8"/>
      <c r="S12" s="8"/>
      <c r="T12" s="8"/>
    </row>
    <row r="13" spans="3:20" s="43" customFormat="1" ht="38.450000000000003" customHeight="1" x14ac:dyDescent="0.35">
      <c r="C13" s="35" t="s">
        <v>55</v>
      </c>
      <c r="D13" s="49">
        <f t="shared" ref="D13:D14" si="0">E13+F13</f>
        <v>45663100</v>
      </c>
      <c r="E13" s="9">
        <f>E14+E15+E20</f>
        <v>45663100</v>
      </c>
      <c r="F13" s="9">
        <f t="shared" ref="F13:H13" si="1">F14+F15+F20</f>
        <v>0</v>
      </c>
      <c r="G13" s="9">
        <f t="shared" si="1"/>
        <v>0</v>
      </c>
      <c r="H13" s="9">
        <f t="shared" si="1"/>
        <v>15795500</v>
      </c>
      <c r="I13" s="49">
        <f t="shared" ref="I13:I14" si="2">J13+K13</f>
        <v>17219521.700000003</v>
      </c>
      <c r="J13" s="9">
        <f>J14+J15+J20</f>
        <v>17219521.700000003</v>
      </c>
      <c r="K13" s="9">
        <f t="shared" ref="K13:L13" si="3">K14+K15+K20</f>
        <v>0</v>
      </c>
      <c r="L13" s="9">
        <f t="shared" si="3"/>
        <v>0</v>
      </c>
      <c r="M13" s="49">
        <f t="shared" ref="M13:M14" si="4">N13+O13</f>
        <v>15510404.369999999</v>
      </c>
      <c r="N13" s="9">
        <f>N14+N15+N20</f>
        <v>15510404.369999999</v>
      </c>
      <c r="O13" s="9">
        <f t="shared" ref="O13:P13" si="5">O14+O15+O20</f>
        <v>0</v>
      </c>
      <c r="P13" s="9">
        <f t="shared" si="5"/>
        <v>0</v>
      </c>
      <c r="Q13" s="9">
        <f>I13-M13</f>
        <v>1709117.3300000038</v>
      </c>
      <c r="R13" s="9">
        <f>J13-N13</f>
        <v>1709117.3300000038</v>
      </c>
      <c r="S13" s="9">
        <f>K13-O13</f>
        <v>0</v>
      </c>
      <c r="T13" s="9">
        <f>L13-P13</f>
        <v>0</v>
      </c>
    </row>
    <row r="14" spans="3:20" s="43" customFormat="1" ht="94.9" customHeight="1" x14ac:dyDescent="0.35">
      <c r="C14" s="36" t="s">
        <v>31</v>
      </c>
      <c r="D14" s="49">
        <f t="shared" si="0"/>
        <v>100</v>
      </c>
      <c r="E14" s="9">
        <v>100</v>
      </c>
      <c r="F14" s="9">
        <v>0</v>
      </c>
      <c r="G14" s="9">
        <v>0</v>
      </c>
      <c r="H14" s="9">
        <v>0</v>
      </c>
      <c r="I14" s="49">
        <f t="shared" si="2"/>
        <v>0</v>
      </c>
      <c r="J14" s="9">
        <v>0</v>
      </c>
      <c r="K14" s="9">
        <v>0</v>
      </c>
      <c r="L14" s="9">
        <v>0</v>
      </c>
      <c r="M14" s="49">
        <f t="shared" si="4"/>
        <v>117.28</v>
      </c>
      <c r="N14" s="9">
        <v>117.28</v>
      </c>
      <c r="O14" s="9">
        <v>0</v>
      </c>
      <c r="P14" s="9">
        <v>0</v>
      </c>
      <c r="Q14" s="9">
        <f t="shared" ref="Q14:T45" si="6">I14-M14</f>
        <v>-117.28</v>
      </c>
      <c r="R14" s="9">
        <f t="shared" si="6"/>
        <v>-117.28</v>
      </c>
      <c r="S14" s="9">
        <f t="shared" si="6"/>
        <v>0</v>
      </c>
      <c r="T14" s="9">
        <f t="shared" si="6"/>
        <v>0</v>
      </c>
    </row>
    <row r="15" spans="3:20" s="43" customFormat="1" ht="28.15" customHeight="1" x14ac:dyDescent="0.35">
      <c r="C15" s="36" t="s">
        <v>58</v>
      </c>
      <c r="D15" s="49">
        <f>E15+F15</f>
        <v>19045000</v>
      </c>
      <c r="E15" s="9">
        <f>E16+E17+E18+E19</f>
        <v>19045000</v>
      </c>
      <c r="F15" s="9">
        <f t="shared" ref="F15:H15" si="7">F16+F17+F18+F19</f>
        <v>0</v>
      </c>
      <c r="G15" s="9">
        <f t="shared" si="7"/>
        <v>0</v>
      </c>
      <c r="H15" s="9">
        <f t="shared" si="7"/>
        <v>6785500</v>
      </c>
      <c r="I15" s="49">
        <f>J15+K15</f>
        <v>7414554.0600000005</v>
      </c>
      <c r="J15" s="9">
        <f>J16+J17+J18+J19</f>
        <v>7414554.0600000005</v>
      </c>
      <c r="K15" s="9">
        <f t="shared" ref="K15:L15" si="8">K16+K17+K18+K19</f>
        <v>0</v>
      </c>
      <c r="L15" s="9">
        <f t="shared" si="8"/>
        <v>0</v>
      </c>
      <c r="M15" s="49">
        <f>N15+O15</f>
        <v>6314717.1299999999</v>
      </c>
      <c r="N15" s="9">
        <f>N16+N17+N18+N19</f>
        <v>6314717.1299999999</v>
      </c>
      <c r="O15" s="9">
        <f t="shared" ref="O15:P15" si="9">O16+O17+O18+O19</f>
        <v>0</v>
      </c>
      <c r="P15" s="9">
        <f t="shared" si="9"/>
        <v>0</v>
      </c>
      <c r="Q15" s="9">
        <f t="shared" si="6"/>
        <v>1099836.9300000006</v>
      </c>
      <c r="R15" s="9">
        <f t="shared" si="6"/>
        <v>1099836.9300000006</v>
      </c>
      <c r="S15" s="9">
        <f t="shared" si="6"/>
        <v>0</v>
      </c>
      <c r="T15" s="9">
        <f t="shared" si="6"/>
        <v>0</v>
      </c>
    </row>
    <row r="16" spans="3:20" s="43" customFormat="1" ht="65.45" customHeight="1" x14ac:dyDescent="0.35">
      <c r="C16" s="36" t="s">
        <v>32</v>
      </c>
      <c r="D16" s="49">
        <f t="shared" ref="D16:D53" si="10">E16+F16</f>
        <v>12000</v>
      </c>
      <c r="E16" s="9">
        <v>12000</v>
      </c>
      <c r="F16" s="9">
        <v>0</v>
      </c>
      <c r="G16" s="9">
        <v>0</v>
      </c>
      <c r="H16" s="9">
        <v>5500</v>
      </c>
      <c r="I16" s="49">
        <f t="shared" ref="I16:I45" si="11">J16+K16</f>
        <v>5751.1</v>
      </c>
      <c r="J16" s="9">
        <v>5751.1</v>
      </c>
      <c r="K16" s="9">
        <v>0</v>
      </c>
      <c r="L16" s="9">
        <v>0</v>
      </c>
      <c r="M16" s="49">
        <f t="shared" ref="M16:M45" si="12">N16+O16</f>
        <v>6193.09</v>
      </c>
      <c r="N16" s="9">
        <v>6193.09</v>
      </c>
      <c r="O16" s="9">
        <v>0</v>
      </c>
      <c r="P16" s="9">
        <v>0</v>
      </c>
      <c r="Q16" s="9">
        <f t="shared" si="6"/>
        <v>-441.98999999999978</v>
      </c>
      <c r="R16" s="9">
        <f t="shared" si="6"/>
        <v>-441.98999999999978</v>
      </c>
      <c r="S16" s="9">
        <f t="shared" si="6"/>
        <v>0</v>
      </c>
      <c r="T16" s="9">
        <f t="shared" si="6"/>
        <v>0</v>
      </c>
    </row>
    <row r="17" spans="3:20" s="43" customFormat="1" ht="65.45" customHeight="1" x14ac:dyDescent="0.35">
      <c r="C17" s="36" t="s">
        <v>33</v>
      </c>
      <c r="D17" s="49">
        <f t="shared" si="10"/>
        <v>446500</v>
      </c>
      <c r="E17" s="9">
        <v>446500</v>
      </c>
      <c r="F17" s="9">
        <v>0</v>
      </c>
      <c r="G17" s="9">
        <v>0</v>
      </c>
      <c r="H17" s="9">
        <v>80000</v>
      </c>
      <c r="I17" s="49">
        <f t="shared" si="11"/>
        <v>287422.01</v>
      </c>
      <c r="J17" s="9">
        <v>287422.01</v>
      </c>
      <c r="K17" s="9">
        <v>0</v>
      </c>
      <c r="L17" s="9">
        <v>0</v>
      </c>
      <c r="M17" s="49">
        <f t="shared" si="12"/>
        <v>91978.59</v>
      </c>
      <c r="N17" s="9">
        <v>91978.59</v>
      </c>
      <c r="O17" s="9">
        <v>0</v>
      </c>
      <c r="P17" s="9">
        <v>0</v>
      </c>
      <c r="Q17" s="9">
        <f t="shared" si="6"/>
        <v>195443.42</v>
      </c>
      <c r="R17" s="9">
        <f t="shared" si="6"/>
        <v>195443.42</v>
      </c>
      <c r="S17" s="9">
        <f t="shared" si="6"/>
        <v>0</v>
      </c>
      <c r="T17" s="9">
        <f t="shared" si="6"/>
        <v>0</v>
      </c>
    </row>
    <row r="18" spans="3:20" s="43" customFormat="1" ht="65.45" customHeight="1" x14ac:dyDescent="0.35">
      <c r="C18" s="36" t="s">
        <v>34</v>
      </c>
      <c r="D18" s="49">
        <f t="shared" si="10"/>
        <v>5719000</v>
      </c>
      <c r="E18" s="9">
        <v>5719000</v>
      </c>
      <c r="F18" s="9">
        <v>0</v>
      </c>
      <c r="G18" s="9">
        <v>0</v>
      </c>
      <c r="H18" s="9">
        <v>850000</v>
      </c>
      <c r="I18" s="49">
        <f t="shared" si="11"/>
        <v>1406988.72</v>
      </c>
      <c r="J18" s="9">
        <v>1406988.72</v>
      </c>
      <c r="K18" s="9">
        <v>0</v>
      </c>
      <c r="L18" s="9">
        <v>0</v>
      </c>
      <c r="M18" s="49">
        <f t="shared" si="12"/>
        <v>1101427.74</v>
      </c>
      <c r="N18" s="9">
        <v>1101427.74</v>
      </c>
      <c r="O18" s="9">
        <v>0</v>
      </c>
      <c r="P18" s="9">
        <v>0</v>
      </c>
      <c r="Q18" s="9">
        <f t="shared" si="6"/>
        <v>305560.98</v>
      </c>
      <c r="R18" s="9">
        <f t="shared" si="6"/>
        <v>305560.98</v>
      </c>
      <c r="S18" s="9">
        <f t="shared" si="6"/>
        <v>0</v>
      </c>
      <c r="T18" s="9">
        <f t="shared" si="6"/>
        <v>0</v>
      </c>
    </row>
    <row r="19" spans="3:20" s="43" customFormat="1" ht="65.45" customHeight="1" x14ac:dyDescent="0.35">
      <c r="C19" s="36" t="s">
        <v>35</v>
      </c>
      <c r="D19" s="49">
        <f t="shared" si="10"/>
        <v>12867500</v>
      </c>
      <c r="E19" s="9">
        <v>12867500</v>
      </c>
      <c r="F19" s="9">
        <v>0</v>
      </c>
      <c r="G19" s="9">
        <v>0</v>
      </c>
      <c r="H19" s="9">
        <v>5850000</v>
      </c>
      <c r="I19" s="49">
        <f t="shared" si="11"/>
        <v>5714392.2300000004</v>
      </c>
      <c r="J19" s="9">
        <v>5714392.2300000004</v>
      </c>
      <c r="K19" s="9">
        <v>0</v>
      </c>
      <c r="L19" s="9">
        <v>0</v>
      </c>
      <c r="M19" s="49">
        <f t="shared" si="12"/>
        <v>5115117.71</v>
      </c>
      <c r="N19" s="9">
        <v>5115117.71</v>
      </c>
      <c r="O19" s="9">
        <v>0</v>
      </c>
      <c r="P19" s="9">
        <v>0</v>
      </c>
      <c r="Q19" s="9">
        <f t="shared" si="6"/>
        <v>599274.52000000048</v>
      </c>
      <c r="R19" s="9">
        <f t="shared" si="6"/>
        <v>599274.52000000048</v>
      </c>
      <c r="S19" s="9">
        <f t="shared" si="6"/>
        <v>0</v>
      </c>
      <c r="T19" s="9">
        <f t="shared" si="6"/>
        <v>0</v>
      </c>
    </row>
    <row r="20" spans="3:20" s="43" customFormat="1" ht="30.75" customHeight="1" x14ac:dyDescent="0.35">
      <c r="C20" s="36" t="s">
        <v>36</v>
      </c>
      <c r="D20" s="49">
        <f>E20+F20</f>
        <v>26618000</v>
      </c>
      <c r="E20" s="9">
        <f>E22+E23+E21</f>
        <v>26618000</v>
      </c>
      <c r="F20" s="9">
        <f t="shared" ref="F20:H20" si="13">F22+F23</f>
        <v>0</v>
      </c>
      <c r="G20" s="9">
        <f t="shared" si="13"/>
        <v>0</v>
      </c>
      <c r="H20" s="9">
        <f t="shared" si="13"/>
        <v>9010000</v>
      </c>
      <c r="I20" s="49">
        <f t="shared" si="11"/>
        <v>9804967.6400000006</v>
      </c>
      <c r="J20" s="9">
        <f>J22+J23+J21</f>
        <v>9804967.6400000006</v>
      </c>
      <c r="K20" s="9">
        <f t="shared" ref="K20:L20" si="14">K22+K23</f>
        <v>0</v>
      </c>
      <c r="L20" s="9">
        <f t="shared" si="14"/>
        <v>0</v>
      </c>
      <c r="M20" s="49">
        <f t="shared" si="12"/>
        <v>9195569.959999999</v>
      </c>
      <c r="N20" s="50">
        <f>N22+N23</f>
        <v>9195569.959999999</v>
      </c>
      <c r="O20" s="9">
        <f t="shared" ref="O20:P20" si="15">O22+O23</f>
        <v>0</v>
      </c>
      <c r="P20" s="9">
        <f t="shared" si="15"/>
        <v>0</v>
      </c>
      <c r="Q20" s="9">
        <f t="shared" si="6"/>
        <v>609397.68000000156</v>
      </c>
      <c r="R20" s="50">
        <f>J20-N20</f>
        <v>609397.68000000156</v>
      </c>
      <c r="S20" s="9">
        <f t="shared" si="6"/>
        <v>0</v>
      </c>
      <c r="T20" s="9">
        <f t="shared" si="6"/>
        <v>0</v>
      </c>
    </row>
    <row r="21" spans="3:20" s="43" customFormat="1" ht="30.75" customHeight="1" x14ac:dyDescent="0.35">
      <c r="C21" s="36" t="s">
        <v>54</v>
      </c>
      <c r="D21" s="49">
        <f t="shared" si="10"/>
        <v>0</v>
      </c>
      <c r="E21" s="9">
        <v>0</v>
      </c>
      <c r="F21" s="9">
        <v>0</v>
      </c>
      <c r="G21" s="9">
        <v>0</v>
      </c>
      <c r="H21" s="9">
        <v>0</v>
      </c>
      <c r="I21" s="49">
        <f t="shared" si="11"/>
        <v>0</v>
      </c>
      <c r="J21" s="9">
        <v>0</v>
      </c>
      <c r="K21" s="9">
        <v>0</v>
      </c>
      <c r="L21" s="9">
        <v>0</v>
      </c>
      <c r="M21" s="49">
        <f t="shared" si="12"/>
        <v>0</v>
      </c>
      <c r="N21" s="9">
        <v>0</v>
      </c>
      <c r="O21" s="9">
        <v>0</v>
      </c>
      <c r="P21" s="9">
        <v>0</v>
      </c>
      <c r="Q21" s="9">
        <f t="shared" si="6"/>
        <v>0</v>
      </c>
      <c r="R21" s="50">
        <f>J21-N21</f>
        <v>0</v>
      </c>
      <c r="S21" s="9">
        <f t="shared" si="6"/>
        <v>0</v>
      </c>
      <c r="T21" s="9">
        <f t="shared" si="6"/>
        <v>0</v>
      </c>
    </row>
    <row r="22" spans="3:20" s="43" customFormat="1" ht="33.75" customHeight="1" x14ac:dyDescent="0.35">
      <c r="C22" s="36" t="s">
        <v>56</v>
      </c>
      <c r="D22" s="49">
        <f t="shared" si="10"/>
        <v>1221000</v>
      </c>
      <c r="E22" s="9">
        <v>1221000</v>
      </c>
      <c r="F22" s="9">
        <v>0</v>
      </c>
      <c r="G22" s="9">
        <v>0</v>
      </c>
      <c r="H22" s="9">
        <v>360000</v>
      </c>
      <c r="I22" s="49">
        <f t="shared" si="11"/>
        <v>609264.30000000005</v>
      </c>
      <c r="J22" s="9">
        <v>609264.30000000005</v>
      </c>
      <c r="K22" s="9">
        <v>0</v>
      </c>
      <c r="L22" s="9">
        <v>0</v>
      </c>
      <c r="M22" s="49">
        <f t="shared" si="12"/>
        <v>354395.34</v>
      </c>
      <c r="N22" s="50">
        <v>354395.34</v>
      </c>
      <c r="O22" s="9">
        <v>0</v>
      </c>
      <c r="P22" s="9">
        <v>0</v>
      </c>
      <c r="Q22" s="9">
        <f t="shared" si="6"/>
        <v>254868.96000000002</v>
      </c>
      <c r="R22" s="50">
        <f t="shared" si="6"/>
        <v>254868.96000000002</v>
      </c>
      <c r="S22" s="9">
        <f t="shared" si="6"/>
        <v>0</v>
      </c>
      <c r="T22" s="9">
        <f t="shared" si="6"/>
        <v>0</v>
      </c>
    </row>
    <row r="23" spans="3:20" s="43" customFormat="1" ht="37.15" customHeight="1" x14ac:dyDescent="0.35">
      <c r="C23" s="36" t="s">
        <v>57</v>
      </c>
      <c r="D23" s="49">
        <f t="shared" si="10"/>
        <v>25397000</v>
      </c>
      <c r="E23" s="9">
        <v>25397000</v>
      </c>
      <c r="F23" s="9">
        <v>0</v>
      </c>
      <c r="G23" s="9">
        <v>0</v>
      </c>
      <c r="H23" s="9">
        <v>8650000</v>
      </c>
      <c r="I23" s="49">
        <f t="shared" si="11"/>
        <v>9195703.3399999999</v>
      </c>
      <c r="J23" s="9">
        <v>9195703.3399999999</v>
      </c>
      <c r="K23" s="9">
        <v>0</v>
      </c>
      <c r="L23" s="9">
        <v>0</v>
      </c>
      <c r="M23" s="49">
        <f t="shared" si="12"/>
        <v>8841174.6199999992</v>
      </c>
      <c r="N23" s="50">
        <v>8841174.6199999992</v>
      </c>
      <c r="O23" s="9">
        <v>0</v>
      </c>
      <c r="P23" s="9">
        <v>0</v>
      </c>
      <c r="Q23" s="9">
        <f t="shared" si="6"/>
        <v>354528.72000000067</v>
      </c>
      <c r="R23" s="50">
        <f t="shared" si="6"/>
        <v>354528.72000000067</v>
      </c>
      <c r="S23" s="9">
        <f t="shared" si="6"/>
        <v>0</v>
      </c>
      <c r="T23" s="9">
        <f t="shared" si="6"/>
        <v>0</v>
      </c>
    </row>
    <row r="24" spans="3:20" s="43" customFormat="1" ht="35.450000000000003" customHeight="1" x14ac:dyDescent="0.35">
      <c r="C24" s="37" t="s">
        <v>37</v>
      </c>
      <c r="D24" s="49">
        <f t="shared" si="10"/>
        <v>1313151</v>
      </c>
      <c r="E24" s="9">
        <f>E25+E26+E27+E28</f>
        <v>837700</v>
      </c>
      <c r="F24" s="9">
        <f t="shared" ref="F24:H24" si="16">F25+F26+F27+F28</f>
        <v>475451</v>
      </c>
      <c r="G24" s="9">
        <f t="shared" si="16"/>
        <v>0</v>
      </c>
      <c r="H24" s="9">
        <f t="shared" si="16"/>
        <v>114800</v>
      </c>
      <c r="I24" s="49">
        <f t="shared" si="11"/>
        <v>381858.04</v>
      </c>
      <c r="J24" s="9">
        <f>J25+J26+J27+J28</f>
        <v>146417.51999999999</v>
      </c>
      <c r="K24" s="9">
        <f t="shared" ref="K24:L24" si="17">K25+K26+K27+K28</f>
        <v>235440.52</v>
      </c>
      <c r="L24" s="9">
        <f t="shared" si="17"/>
        <v>0</v>
      </c>
      <c r="M24" s="49">
        <f t="shared" si="12"/>
        <v>2852957.81</v>
      </c>
      <c r="N24" s="9">
        <f>N25+N26+N27+N28</f>
        <v>661526.68000000005</v>
      </c>
      <c r="O24" s="9">
        <f t="shared" ref="O24:P24" si="18">O25+O26+O27+O28</f>
        <v>2191431.13</v>
      </c>
      <c r="P24" s="9">
        <f t="shared" si="18"/>
        <v>0</v>
      </c>
      <c r="Q24" s="9">
        <f t="shared" si="6"/>
        <v>-2471099.77</v>
      </c>
      <c r="R24" s="9">
        <f t="shared" si="6"/>
        <v>-515109.16000000003</v>
      </c>
      <c r="S24" s="9">
        <f t="shared" si="6"/>
        <v>-1955990.6099999999</v>
      </c>
      <c r="T24" s="9">
        <f t="shared" si="6"/>
        <v>0</v>
      </c>
    </row>
    <row r="25" spans="3:20" s="43" customFormat="1" ht="39.6" customHeight="1" x14ac:dyDescent="0.35">
      <c r="C25" s="38" t="s">
        <v>38</v>
      </c>
      <c r="D25" s="49">
        <f t="shared" si="10"/>
        <v>87700</v>
      </c>
      <c r="E25" s="9">
        <v>87700</v>
      </c>
      <c r="F25" s="9">
        <v>0</v>
      </c>
      <c r="G25" s="9">
        <v>0</v>
      </c>
      <c r="H25" s="9">
        <v>24800</v>
      </c>
      <c r="I25" s="49">
        <f t="shared" si="11"/>
        <v>68178.759999999995</v>
      </c>
      <c r="J25" s="9">
        <v>68178.759999999995</v>
      </c>
      <c r="K25" s="9">
        <v>0</v>
      </c>
      <c r="L25" s="9">
        <v>0</v>
      </c>
      <c r="M25" s="49">
        <f t="shared" si="12"/>
        <v>100742.64</v>
      </c>
      <c r="N25" s="9">
        <v>100742.64</v>
      </c>
      <c r="O25" s="9">
        <v>0</v>
      </c>
      <c r="P25" s="9">
        <v>0</v>
      </c>
      <c r="Q25" s="9">
        <f t="shared" si="6"/>
        <v>-32563.880000000005</v>
      </c>
      <c r="R25" s="9">
        <f t="shared" si="6"/>
        <v>-32563.880000000005</v>
      </c>
      <c r="S25" s="9">
        <f t="shared" si="6"/>
        <v>0</v>
      </c>
      <c r="T25" s="9">
        <f t="shared" si="6"/>
        <v>0</v>
      </c>
    </row>
    <row r="26" spans="3:20" s="43" customFormat="1" ht="119.25" customHeight="1" x14ac:dyDescent="0.35">
      <c r="C26" s="39" t="s">
        <v>66</v>
      </c>
      <c r="D26" s="49">
        <f t="shared" si="10"/>
        <v>750000</v>
      </c>
      <c r="E26" s="9">
        <v>750000</v>
      </c>
      <c r="F26" s="9">
        <v>0</v>
      </c>
      <c r="G26" s="9">
        <v>0</v>
      </c>
      <c r="H26" s="9">
        <v>90000</v>
      </c>
      <c r="I26" s="49">
        <f t="shared" si="11"/>
        <v>74393.960000000006</v>
      </c>
      <c r="J26" s="9">
        <v>74393.960000000006</v>
      </c>
      <c r="K26" s="9">
        <v>0</v>
      </c>
      <c r="L26" s="9">
        <v>0</v>
      </c>
      <c r="M26" s="49">
        <f t="shared" si="12"/>
        <v>523200</v>
      </c>
      <c r="N26" s="9">
        <v>523200</v>
      </c>
      <c r="O26" s="9">
        <v>0</v>
      </c>
      <c r="P26" s="9">
        <v>0</v>
      </c>
      <c r="Q26" s="9">
        <f t="shared" si="6"/>
        <v>-448806.04</v>
      </c>
      <c r="R26" s="9">
        <f t="shared" si="6"/>
        <v>-448806.04</v>
      </c>
      <c r="S26" s="9">
        <f t="shared" si="6"/>
        <v>0</v>
      </c>
      <c r="T26" s="9">
        <f t="shared" si="6"/>
        <v>0</v>
      </c>
    </row>
    <row r="27" spans="3:20" s="43" customFormat="1" ht="39" customHeight="1" x14ac:dyDescent="0.35">
      <c r="C27" s="38" t="s">
        <v>39</v>
      </c>
      <c r="D27" s="49">
        <f t="shared" si="10"/>
        <v>0</v>
      </c>
      <c r="E27" s="9">
        <v>0</v>
      </c>
      <c r="F27" s="9">
        <v>0</v>
      </c>
      <c r="G27" s="9">
        <v>0</v>
      </c>
      <c r="H27" s="9">
        <v>0</v>
      </c>
      <c r="I27" s="49">
        <f t="shared" si="11"/>
        <v>3844.8</v>
      </c>
      <c r="J27" s="9">
        <v>3844.8</v>
      </c>
      <c r="K27" s="9">
        <v>0</v>
      </c>
      <c r="L27" s="9">
        <v>0</v>
      </c>
      <c r="M27" s="49">
        <f t="shared" si="12"/>
        <v>37584.04</v>
      </c>
      <c r="N27" s="9">
        <v>37584.04</v>
      </c>
      <c r="O27" s="9">
        <v>0</v>
      </c>
      <c r="P27" s="9">
        <v>0</v>
      </c>
      <c r="Q27" s="9">
        <f t="shared" si="6"/>
        <v>-33739.24</v>
      </c>
      <c r="R27" s="9">
        <f t="shared" si="6"/>
        <v>-33739.24</v>
      </c>
      <c r="S27" s="9">
        <f t="shared" si="6"/>
        <v>0</v>
      </c>
      <c r="T27" s="9">
        <f t="shared" si="6"/>
        <v>0</v>
      </c>
    </row>
    <row r="28" spans="3:20" s="43" customFormat="1" ht="36.75" customHeight="1" x14ac:dyDescent="0.35">
      <c r="C28" s="17" t="s">
        <v>40</v>
      </c>
      <c r="D28" s="49">
        <f t="shared" si="10"/>
        <v>475451</v>
      </c>
      <c r="E28" s="9">
        <f>E29+E30</f>
        <v>0</v>
      </c>
      <c r="F28" s="9">
        <f t="shared" ref="F28:H28" si="19">F29+F30</f>
        <v>475451</v>
      </c>
      <c r="G28" s="9">
        <f t="shared" si="19"/>
        <v>0</v>
      </c>
      <c r="H28" s="9">
        <f t="shared" si="19"/>
        <v>0</v>
      </c>
      <c r="I28" s="49">
        <f t="shared" si="11"/>
        <v>235440.52</v>
      </c>
      <c r="J28" s="9">
        <f>J29+J30</f>
        <v>0</v>
      </c>
      <c r="K28" s="9">
        <f t="shared" ref="K28:L28" si="20">K29+K30</f>
        <v>235440.52</v>
      </c>
      <c r="L28" s="9">
        <f t="shared" si="20"/>
        <v>0</v>
      </c>
      <c r="M28" s="49">
        <f t="shared" si="12"/>
        <v>2191431.13</v>
      </c>
      <c r="N28" s="9">
        <f>N29+N30</f>
        <v>0</v>
      </c>
      <c r="O28" s="9">
        <f t="shared" ref="O28:P28" si="21">O29+O30</f>
        <v>2191431.13</v>
      </c>
      <c r="P28" s="9">
        <f t="shared" si="21"/>
        <v>0</v>
      </c>
      <c r="Q28" s="9">
        <f t="shared" si="6"/>
        <v>-1955990.6099999999</v>
      </c>
      <c r="R28" s="9">
        <f t="shared" si="6"/>
        <v>0</v>
      </c>
      <c r="S28" s="9">
        <f t="shared" si="6"/>
        <v>-1955990.6099999999</v>
      </c>
      <c r="T28" s="9">
        <f t="shared" si="6"/>
        <v>0</v>
      </c>
    </row>
    <row r="29" spans="3:20" s="43" customFormat="1" ht="54.6" customHeight="1" x14ac:dyDescent="0.35">
      <c r="C29" s="40" t="s">
        <v>41</v>
      </c>
      <c r="D29" s="49">
        <f t="shared" si="10"/>
        <v>462611</v>
      </c>
      <c r="E29" s="9">
        <v>0</v>
      </c>
      <c r="F29" s="9">
        <v>462611</v>
      </c>
      <c r="G29" s="9">
        <v>0</v>
      </c>
      <c r="H29" s="9">
        <v>0</v>
      </c>
      <c r="I29" s="49">
        <f t="shared" si="11"/>
        <v>222600.52</v>
      </c>
      <c r="J29" s="9">
        <v>0</v>
      </c>
      <c r="K29" s="9">
        <v>222600.52</v>
      </c>
      <c r="L29" s="9">
        <v>0</v>
      </c>
      <c r="M29" s="49">
        <f t="shared" si="12"/>
        <v>219389.13</v>
      </c>
      <c r="N29" s="9">
        <v>0</v>
      </c>
      <c r="O29" s="9">
        <f>218551.15+837.98</f>
        <v>219389.13</v>
      </c>
      <c r="P29" s="9">
        <v>0</v>
      </c>
      <c r="Q29" s="9">
        <f t="shared" si="6"/>
        <v>3211.3899999999849</v>
      </c>
      <c r="R29" s="9">
        <f t="shared" si="6"/>
        <v>0</v>
      </c>
      <c r="S29" s="9">
        <f t="shared" si="6"/>
        <v>3211.3899999999849</v>
      </c>
      <c r="T29" s="9">
        <f t="shared" si="6"/>
        <v>0</v>
      </c>
    </row>
    <row r="30" spans="3:20" s="43" customFormat="1" ht="43.9" customHeight="1" x14ac:dyDescent="0.35">
      <c r="C30" s="40" t="s">
        <v>42</v>
      </c>
      <c r="D30" s="49">
        <f t="shared" si="10"/>
        <v>12840</v>
      </c>
      <c r="E30" s="9">
        <v>0</v>
      </c>
      <c r="F30" s="9">
        <v>12840</v>
      </c>
      <c r="G30" s="9">
        <v>0</v>
      </c>
      <c r="H30" s="9">
        <v>0</v>
      </c>
      <c r="I30" s="49">
        <f t="shared" si="11"/>
        <v>12840</v>
      </c>
      <c r="J30" s="9">
        <v>0</v>
      </c>
      <c r="K30" s="9">
        <v>12840</v>
      </c>
      <c r="L30" s="9">
        <v>0</v>
      </c>
      <c r="M30" s="49">
        <f t="shared" si="12"/>
        <v>1972042</v>
      </c>
      <c r="N30" s="9">
        <v>0</v>
      </c>
      <c r="O30" s="9">
        <v>1972042</v>
      </c>
      <c r="P30" s="9">
        <v>0</v>
      </c>
      <c r="Q30" s="9">
        <f t="shared" si="6"/>
        <v>-1959202</v>
      </c>
      <c r="R30" s="9">
        <f t="shared" si="6"/>
        <v>0</v>
      </c>
      <c r="S30" s="9">
        <f t="shared" si="6"/>
        <v>-1959202</v>
      </c>
      <c r="T30" s="9">
        <f t="shared" si="6"/>
        <v>0</v>
      </c>
    </row>
    <row r="31" spans="3:20" s="43" customFormat="1" ht="30.6" customHeight="1" x14ac:dyDescent="0.35">
      <c r="C31" s="37" t="s">
        <v>43</v>
      </c>
      <c r="D31" s="49">
        <f t="shared" si="10"/>
        <v>46926669</v>
      </c>
      <c r="E31" s="9">
        <f>E32+E33</f>
        <v>46926669</v>
      </c>
      <c r="F31" s="9">
        <f t="shared" ref="F31:H31" si="22">F32+F33</f>
        <v>0</v>
      </c>
      <c r="G31" s="9">
        <f t="shared" si="22"/>
        <v>0</v>
      </c>
      <c r="H31" s="9">
        <f t="shared" si="22"/>
        <v>17537769</v>
      </c>
      <c r="I31" s="49">
        <f t="shared" si="11"/>
        <v>17424500</v>
      </c>
      <c r="J31" s="9">
        <f>J32+J33</f>
        <v>17424500</v>
      </c>
      <c r="K31" s="9">
        <f t="shared" ref="K31:L31" si="23">K32+K33</f>
        <v>0</v>
      </c>
      <c r="L31" s="9">
        <f t="shared" si="23"/>
        <v>0</v>
      </c>
      <c r="M31" s="49">
        <f t="shared" si="12"/>
        <v>12547173.9</v>
      </c>
      <c r="N31" s="9">
        <f>N32+N33</f>
        <v>12547173.9</v>
      </c>
      <c r="O31" s="9">
        <f t="shared" ref="O31:P31" si="24">O32+O33</f>
        <v>0</v>
      </c>
      <c r="P31" s="9">
        <f t="shared" si="24"/>
        <v>0</v>
      </c>
      <c r="Q31" s="9">
        <f t="shared" si="6"/>
        <v>4877326.0999999996</v>
      </c>
      <c r="R31" s="9">
        <f t="shared" si="6"/>
        <v>4877326.0999999996</v>
      </c>
      <c r="S31" s="9">
        <f t="shared" si="6"/>
        <v>0</v>
      </c>
      <c r="T31" s="9">
        <f t="shared" si="6"/>
        <v>0</v>
      </c>
    </row>
    <row r="32" spans="3:20" s="43" customFormat="1" ht="40.9" customHeight="1" x14ac:dyDescent="0.35">
      <c r="C32" s="36" t="s">
        <v>51</v>
      </c>
      <c r="D32" s="49">
        <f t="shared" si="10"/>
        <v>46813400</v>
      </c>
      <c r="E32" s="9">
        <v>46813400</v>
      </c>
      <c r="F32" s="9">
        <v>0</v>
      </c>
      <c r="G32" s="9">
        <v>0</v>
      </c>
      <c r="H32" s="9">
        <v>17537769</v>
      </c>
      <c r="I32" s="49">
        <f>J32+K32</f>
        <v>17424500</v>
      </c>
      <c r="J32" s="9">
        <v>17424500</v>
      </c>
      <c r="K32" s="9">
        <v>0</v>
      </c>
      <c r="L32" s="9">
        <v>0</v>
      </c>
      <c r="M32" s="49">
        <f t="shared" si="12"/>
        <v>12547173.9</v>
      </c>
      <c r="N32" s="9">
        <v>12547173.9</v>
      </c>
      <c r="O32" s="9">
        <v>0</v>
      </c>
      <c r="P32" s="9">
        <v>0</v>
      </c>
      <c r="Q32" s="9">
        <f t="shared" si="6"/>
        <v>4877326.0999999996</v>
      </c>
      <c r="R32" s="9">
        <f t="shared" si="6"/>
        <v>4877326.0999999996</v>
      </c>
      <c r="S32" s="9">
        <f t="shared" si="6"/>
        <v>0</v>
      </c>
      <c r="T32" s="9">
        <f t="shared" si="6"/>
        <v>0</v>
      </c>
    </row>
    <row r="33" spans="1:20" s="43" customFormat="1" ht="40.9" customHeight="1" x14ac:dyDescent="0.35">
      <c r="C33" s="36" t="s">
        <v>44</v>
      </c>
      <c r="D33" s="49">
        <f t="shared" si="10"/>
        <v>113269</v>
      </c>
      <c r="E33" s="9">
        <v>113269</v>
      </c>
      <c r="F33" s="9">
        <v>0</v>
      </c>
      <c r="G33" s="9">
        <v>0</v>
      </c>
      <c r="H33" s="9">
        <v>0</v>
      </c>
      <c r="I33" s="49">
        <f t="shared" si="11"/>
        <v>0</v>
      </c>
      <c r="J33" s="9">
        <v>0</v>
      </c>
      <c r="K33" s="9">
        <v>0</v>
      </c>
      <c r="L33" s="9">
        <v>0</v>
      </c>
      <c r="M33" s="49">
        <f t="shared" si="12"/>
        <v>0</v>
      </c>
      <c r="N33" s="9">
        <v>0</v>
      </c>
      <c r="O33" s="9">
        <v>0</v>
      </c>
      <c r="P33" s="9">
        <v>0</v>
      </c>
      <c r="Q33" s="9">
        <f t="shared" si="6"/>
        <v>0</v>
      </c>
      <c r="R33" s="9">
        <f t="shared" si="6"/>
        <v>0</v>
      </c>
      <c r="S33" s="9">
        <f t="shared" si="6"/>
        <v>0</v>
      </c>
      <c r="T33" s="9">
        <f t="shared" si="6"/>
        <v>0</v>
      </c>
    </row>
    <row r="34" spans="1:20" s="43" customFormat="1" ht="43.15" customHeight="1" x14ac:dyDescent="0.35">
      <c r="C34" s="57" t="s">
        <v>52</v>
      </c>
      <c r="D34" s="55">
        <f t="shared" si="10"/>
        <v>93902920</v>
      </c>
      <c r="E34" s="56">
        <f>E13+E24+E31</f>
        <v>93427469</v>
      </c>
      <c r="F34" s="56">
        <f>F13+F24+F31</f>
        <v>475451</v>
      </c>
      <c r="G34" s="56">
        <f>G13+G24+G31</f>
        <v>0</v>
      </c>
      <c r="H34" s="56">
        <f>H13+H24+H31</f>
        <v>33448069</v>
      </c>
      <c r="I34" s="55">
        <f t="shared" si="11"/>
        <v>35025879.740000002</v>
      </c>
      <c r="J34" s="56">
        <f>J13+J24+J31</f>
        <v>34790439.219999999</v>
      </c>
      <c r="K34" s="56">
        <f>K13+K24+K31</f>
        <v>235440.52</v>
      </c>
      <c r="L34" s="56">
        <f>L13+L24+L31</f>
        <v>0</v>
      </c>
      <c r="M34" s="55">
        <f t="shared" si="12"/>
        <v>30910536.079999998</v>
      </c>
      <c r="N34" s="56">
        <f>N13+N24+N31</f>
        <v>28719104.949999999</v>
      </c>
      <c r="O34" s="56">
        <f>O13+O24+O31</f>
        <v>2191431.13</v>
      </c>
      <c r="P34" s="56">
        <f>P13+P24+P31</f>
        <v>0</v>
      </c>
      <c r="Q34" s="56">
        <f t="shared" si="6"/>
        <v>4115343.6600000039</v>
      </c>
      <c r="R34" s="56">
        <f t="shared" si="6"/>
        <v>6071334.2699999996</v>
      </c>
      <c r="S34" s="56">
        <f t="shared" si="6"/>
        <v>-1955990.6099999999</v>
      </c>
      <c r="T34" s="56">
        <f t="shared" si="6"/>
        <v>0</v>
      </c>
    </row>
    <row r="35" spans="1:20" s="43" customFormat="1" ht="36.6" customHeight="1" x14ac:dyDescent="0.35">
      <c r="C35" s="35" t="s">
        <v>45</v>
      </c>
      <c r="D35" s="49"/>
      <c r="E35" s="9"/>
      <c r="F35" s="9"/>
      <c r="G35" s="9"/>
      <c r="H35" s="9"/>
      <c r="I35" s="49"/>
      <c r="J35" s="9"/>
      <c r="K35" s="9"/>
      <c r="L35" s="9"/>
      <c r="M35" s="49"/>
      <c r="N35" s="9"/>
      <c r="O35" s="9"/>
      <c r="P35" s="9"/>
      <c r="Q35" s="9"/>
      <c r="R35" s="9"/>
      <c r="S35" s="9"/>
      <c r="T35" s="9"/>
    </row>
    <row r="36" spans="1:20" s="43" customFormat="1" ht="35.450000000000003" customHeight="1" x14ac:dyDescent="0.35">
      <c r="C36" s="41" t="s">
        <v>8</v>
      </c>
      <c r="D36" s="66">
        <f t="shared" si="10"/>
        <v>59708464</v>
      </c>
      <c r="E36" s="50">
        <v>59168460</v>
      </c>
      <c r="F36" s="50">
        <v>540004</v>
      </c>
      <c r="G36" s="50">
        <v>540000</v>
      </c>
      <c r="H36" s="50">
        <v>22864070</v>
      </c>
      <c r="I36" s="66">
        <f t="shared" si="11"/>
        <v>18993440.710000001</v>
      </c>
      <c r="J36" s="50">
        <v>18993440.710000001</v>
      </c>
      <c r="K36" s="50">
        <v>0</v>
      </c>
      <c r="L36" s="50">
        <v>0</v>
      </c>
      <c r="M36" s="49">
        <f t="shared" si="12"/>
        <v>15043844.74</v>
      </c>
      <c r="N36" s="9">
        <v>15043844.74</v>
      </c>
      <c r="O36" s="9">
        <v>0</v>
      </c>
      <c r="P36" s="9">
        <v>0</v>
      </c>
      <c r="Q36" s="9">
        <f t="shared" si="6"/>
        <v>3949595.9700000007</v>
      </c>
      <c r="R36" s="9">
        <f t="shared" si="6"/>
        <v>3949595.9700000007</v>
      </c>
      <c r="S36" s="9">
        <f t="shared" si="6"/>
        <v>0</v>
      </c>
      <c r="T36" s="9">
        <f t="shared" si="6"/>
        <v>0</v>
      </c>
    </row>
    <row r="37" spans="1:20" s="43" customFormat="1" ht="35.450000000000003" customHeight="1" x14ac:dyDescent="0.35">
      <c r="C37" s="36" t="s">
        <v>46</v>
      </c>
      <c r="D37" s="66">
        <f t="shared" si="10"/>
        <v>21900630</v>
      </c>
      <c r="E37" s="50">
        <v>18844100</v>
      </c>
      <c r="F37" s="50">
        <v>3056530</v>
      </c>
      <c r="G37" s="50">
        <v>2600000</v>
      </c>
      <c r="H37" s="50">
        <v>6298932</v>
      </c>
      <c r="I37" s="66">
        <f t="shared" si="11"/>
        <v>6135468.5699999994</v>
      </c>
      <c r="J37" s="50">
        <v>5976610.6399999997</v>
      </c>
      <c r="K37" s="50">
        <v>158857.93</v>
      </c>
      <c r="L37" s="50">
        <v>0</v>
      </c>
      <c r="M37" s="49">
        <f t="shared" si="12"/>
        <v>6749206.25</v>
      </c>
      <c r="N37" s="9">
        <v>6606237.1900000004</v>
      </c>
      <c r="O37" s="9">
        <v>142969.06</v>
      </c>
      <c r="P37" s="9">
        <v>0</v>
      </c>
      <c r="Q37" s="9">
        <f t="shared" si="6"/>
        <v>-613737.68000000063</v>
      </c>
      <c r="R37" s="9">
        <f t="shared" si="6"/>
        <v>-629626.55000000075</v>
      </c>
      <c r="S37" s="9">
        <f t="shared" si="6"/>
        <v>15888.869999999995</v>
      </c>
      <c r="T37" s="9">
        <f t="shared" si="6"/>
        <v>0</v>
      </c>
    </row>
    <row r="38" spans="1:20" s="44" customFormat="1" ht="35.450000000000003" customHeight="1" x14ac:dyDescent="0.35">
      <c r="C38" s="36" t="s">
        <v>9</v>
      </c>
      <c r="D38" s="66">
        <f t="shared" si="10"/>
        <v>32200</v>
      </c>
      <c r="E38" s="50">
        <v>32200</v>
      </c>
      <c r="F38" s="50">
        <v>0</v>
      </c>
      <c r="G38" s="50">
        <v>0</v>
      </c>
      <c r="H38" s="50">
        <v>12000</v>
      </c>
      <c r="I38" s="66">
        <f t="shared" si="11"/>
        <v>6168</v>
      </c>
      <c r="J38" s="50">
        <v>6168</v>
      </c>
      <c r="K38" s="50">
        <v>0</v>
      </c>
      <c r="L38" s="50">
        <v>0</v>
      </c>
      <c r="M38" s="49">
        <f t="shared" si="12"/>
        <v>0</v>
      </c>
      <c r="N38" s="9">
        <v>0</v>
      </c>
      <c r="O38" s="9">
        <v>0</v>
      </c>
      <c r="P38" s="9">
        <v>0</v>
      </c>
      <c r="Q38" s="9">
        <f t="shared" si="6"/>
        <v>6168</v>
      </c>
      <c r="R38" s="9">
        <f t="shared" si="6"/>
        <v>6168</v>
      </c>
      <c r="S38" s="9">
        <f t="shared" si="6"/>
        <v>0</v>
      </c>
      <c r="T38" s="9">
        <f t="shared" si="6"/>
        <v>0</v>
      </c>
    </row>
    <row r="39" spans="1:20" s="43" customFormat="1" ht="35.450000000000003" customHeight="1" x14ac:dyDescent="0.35">
      <c r="C39" s="36" t="s">
        <v>47</v>
      </c>
      <c r="D39" s="66">
        <f t="shared" si="10"/>
        <v>17500</v>
      </c>
      <c r="E39" s="50">
        <v>17500</v>
      </c>
      <c r="F39" s="50">
        <v>0</v>
      </c>
      <c r="G39" s="50">
        <v>0</v>
      </c>
      <c r="H39" s="50">
        <v>0</v>
      </c>
      <c r="I39" s="66">
        <f t="shared" si="11"/>
        <v>0</v>
      </c>
      <c r="J39" s="50">
        <v>0</v>
      </c>
      <c r="K39" s="50">
        <v>0</v>
      </c>
      <c r="L39" s="50">
        <v>0</v>
      </c>
      <c r="M39" s="49">
        <f t="shared" si="12"/>
        <v>0</v>
      </c>
      <c r="N39" s="9">
        <v>0</v>
      </c>
      <c r="O39" s="9">
        <v>0</v>
      </c>
      <c r="P39" s="9">
        <v>0</v>
      </c>
      <c r="Q39" s="9">
        <f t="shared" si="6"/>
        <v>0</v>
      </c>
      <c r="R39" s="9">
        <f t="shared" si="6"/>
        <v>0</v>
      </c>
      <c r="S39" s="9">
        <f t="shared" si="6"/>
        <v>0</v>
      </c>
      <c r="T39" s="9">
        <f t="shared" si="6"/>
        <v>0</v>
      </c>
    </row>
    <row r="40" spans="1:20" s="43" customFormat="1" ht="35.450000000000003" customHeight="1" x14ac:dyDescent="0.35">
      <c r="C40" s="36" t="s">
        <v>48</v>
      </c>
      <c r="D40" s="66">
        <f t="shared" si="10"/>
        <v>11994746</v>
      </c>
      <c r="E40" s="50">
        <v>11000689</v>
      </c>
      <c r="F40" s="50">
        <v>994057</v>
      </c>
      <c r="G40" s="50">
        <v>987980</v>
      </c>
      <c r="H40" s="50">
        <v>4297919</v>
      </c>
      <c r="I40" s="66">
        <f t="shared" si="11"/>
        <v>1945751.76</v>
      </c>
      <c r="J40" s="50">
        <v>1945751.76</v>
      </c>
      <c r="K40" s="50">
        <v>0</v>
      </c>
      <c r="L40" s="50">
        <v>0</v>
      </c>
      <c r="M40" s="49">
        <f t="shared" si="12"/>
        <v>3915410.98</v>
      </c>
      <c r="N40" s="9">
        <v>1956378.98</v>
      </c>
      <c r="O40" s="9">
        <v>1959032</v>
      </c>
      <c r="P40" s="9">
        <v>0</v>
      </c>
      <c r="Q40" s="9">
        <f t="shared" si="6"/>
        <v>-1969659.22</v>
      </c>
      <c r="R40" s="9">
        <f t="shared" si="6"/>
        <v>-10627.219999999972</v>
      </c>
      <c r="S40" s="9">
        <f t="shared" si="6"/>
        <v>-1959032</v>
      </c>
      <c r="T40" s="9">
        <f t="shared" si="6"/>
        <v>0</v>
      </c>
    </row>
    <row r="41" spans="1:20" s="32" customFormat="1" ht="35.450000000000003" customHeight="1" x14ac:dyDescent="0.35">
      <c r="C41" s="36" t="s">
        <v>53</v>
      </c>
      <c r="D41" s="66">
        <f t="shared" si="10"/>
        <v>0</v>
      </c>
      <c r="E41" s="50">
        <v>0</v>
      </c>
      <c r="F41" s="50">
        <v>0</v>
      </c>
      <c r="G41" s="50">
        <v>0</v>
      </c>
      <c r="H41" s="50">
        <v>0</v>
      </c>
      <c r="I41" s="66">
        <f t="shared" si="11"/>
        <v>0</v>
      </c>
      <c r="J41" s="50">
        <v>0</v>
      </c>
      <c r="K41" s="50">
        <v>0</v>
      </c>
      <c r="L41" s="50">
        <v>0</v>
      </c>
      <c r="M41" s="49">
        <f t="shared" si="12"/>
        <v>0</v>
      </c>
      <c r="N41" s="9">
        <v>0</v>
      </c>
      <c r="O41" s="9">
        <v>0</v>
      </c>
      <c r="P41" s="9">
        <v>0</v>
      </c>
      <c r="Q41" s="9">
        <f t="shared" si="6"/>
        <v>0</v>
      </c>
      <c r="R41" s="9">
        <f t="shared" si="6"/>
        <v>0</v>
      </c>
      <c r="S41" s="9">
        <f t="shared" si="6"/>
        <v>0</v>
      </c>
      <c r="T41" s="9">
        <f t="shared" si="6"/>
        <v>0</v>
      </c>
    </row>
    <row r="42" spans="1:20" s="32" customFormat="1" ht="35.450000000000003" customHeight="1" x14ac:dyDescent="0.35">
      <c r="C42" s="42" t="s">
        <v>12</v>
      </c>
      <c r="D42" s="66">
        <f t="shared" si="10"/>
        <v>286540</v>
      </c>
      <c r="E42" s="50">
        <v>286540</v>
      </c>
      <c r="F42" s="50">
        <v>0</v>
      </c>
      <c r="G42" s="50">
        <v>0</v>
      </c>
      <c r="H42" s="50">
        <v>221140</v>
      </c>
      <c r="I42" s="66">
        <f t="shared" si="11"/>
        <v>139172</v>
      </c>
      <c r="J42" s="50">
        <v>139172</v>
      </c>
      <c r="K42" s="50">
        <v>0</v>
      </c>
      <c r="L42" s="50">
        <v>0</v>
      </c>
      <c r="M42" s="49">
        <f t="shared" si="12"/>
        <v>103370</v>
      </c>
      <c r="N42" s="9">
        <v>103370</v>
      </c>
      <c r="O42" s="50">
        <v>0</v>
      </c>
      <c r="P42" s="50">
        <v>0</v>
      </c>
      <c r="Q42" s="9">
        <f t="shared" si="6"/>
        <v>35802</v>
      </c>
      <c r="R42" s="9">
        <f t="shared" si="6"/>
        <v>35802</v>
      </c>
      <c r="S42" s="9">
        <f t="shared" si="6"/>
        <v>0</v>
      </c>
      <c r="T42" s="9">
        <f t="shared" si="6"/>
        <v>0</v>
      </c>
    </row>
    <row r="43" spans="1:20" s="43" customFormat="1" ht="52.15" customHeight="1" x14ac:dyDescent="0.35">
      <c r="A43" s="45"/>
      <c r="B43" s="45"/>
      <c r="C43" s="17" t="s">
        <v>10</v>
      </c>
      <c r="D43" s="66">
        <f t="shared" si="10"/>
        <v>1030000</v>
      </c>
      <c r="E43" s="50">
        <v>1030000</v>
      </c>
      <c r="F43" s="50">
        <v>0</v>
      </c>
      <c r="G43" s="50">
        <v>0</v>
      </c>
      <c r="H43" s="50">
        <v>326500</v>
      </c>
      <c r="I43" s="66">
        <f t="shared" si="11"/>
        <v>202488</v>
      </c>
      <c r="J43" s="50">
        <v>202488</v>
      </c>
      <c r="K43" s="50">
        <v>0</v>
      </c>
      <c r="L43" s="50">
        <v>0</v>
      </c>
      <c r="M43" s="49">
        <f t="shared" si="12"/>
        <v>0</v>
      </c>
      <c r="N43" s="50">
        <v>0</v>
      </c>
      <c r="O43" s="9">
        <v>0</v>
      </c>
      <c r="P43" s="50">
        <v>0</v>
      </c>
      <c r="Q43" s="9">
        <f t="shared" si="6"/>
        <v>202488</v>
      </c>
      <c r="R43" s="9">
        <f t="shared" si="6"/>
        <v>202488</v>
      </c>
      <c r="S43" s="9">
        <f t="shared" si="6"/>
        <v>0</v>
      </c>
      <c r="T43" s="9">
        <f t="shared" si="6"/>
        <v>0</v>
      </c>
    </row>
    <row r="44" spans="1:20" s="43" customFormat="1" ht="34.15" customHeight="1" x14ac:dyDescent="0.35">
      <c r="A44" s="45"/>
      <c r="B44" s="45"/>
      <c r="C44" s="42" t="s">
        <v>49</v>
      </c>
      <c r="D44" s="66">
        <f t="shared" si="10"/>
        <v>200000</v>
      </c>
      <c r="E44" s="50">
        <v>200000</v>
      </c>
      <c r="F44" s="50">
        <v>0</v>
      </c>
      <c r="G44" s="50">
        <v>0</v>
      </c>
      <c r="H44" s="50">
        <v>200000</v>
      </c>
      <c r="I44" s="66">
        <f t="shared" si="11"/>
        <v>0</v>
      </c>
      <c r="J44" s="50">
        <v>0</v>
      </c>
      <c r="K44" s="50">
        <v>0</v>
      </c>
      <c r="L44" s="50">
        <v>0</v>
      </c>
      <c r="M44" s="49">
        <f t="shared" si="12"/>
        <v>0</v>
      </c>
      <c r="N44" s="50">
        <v>0</v>
      </c>
      <c r="O44" s="9">
        <v>0</v>
      </c>
      <c r="P44" s="50">
        <v>0</v>
      </c>
      <c r="Q44" s="9">
        <f t="shared" si="6"/>
        <v>0</v>
      </c>
      <c r="R44" s="9">
        <f t="shared" si="6"/>
        <v>0</v>
      </c>
      <c r="S44" s="9">
        <f t="shared" si="6"/>
        <v>0</v>
      </c>
      <c r="T44" s="9">
        <f t="shared" si="6"/>
        <v>0</v>
      </c>
    </row>
    <row r="45" spans="1:20" s="43" customFormat="1" ht="54" customHeight="1" x14ac:dyDescent="0.35">
      <c r="C45" s="54" t="s">
        <v>50</v>
      </c>
      <c r="D45" s="55">
        <f t="shared" si="10"/>
        <v>95170080</v>
      </c>
      <c r="E45" s="56">
        <f>SUM(E36:E44)</f>
        <v>90579489</v>
      </c>
      <c r="F45" s="56">
        <f t="shared" ref="F45:H45" si="25">SUM(F36:F44)</f>
        <v>4590591</v>
      </c>
      <c r="G45" s="56">
        <f t="shared" si="25"/>
        <v>4127980</v>
      </c>
      <c r="H45" s="56">
        <f t="shared" si="25"/>
        <v>34220561</v>
      </c>
      <c r="I45" s="55">
        <f t="shared" si="11"/>
        <v>27422489.040000003</v>
      </c>
      <c r="J45" s="56">
        <f>SUM(J36:J44)</f>
        <v>27263631.110000003</v>
      </c>
      <c r="K45" s="56">
        <f t="shared" ref="K45:L45" si="26">SUM(K36:K44)</f>
        <v>158857.93</v>
      </c>
      <c r="L45" s="56">
        <f t="shared" si="26"/>
        <v>0</v>
      </c>
      <c r="M45" s="55">
        <f t="shared" si="12"/>
        <v>25811831.969999999</v>
      </c>
      <c r="N45" s="56">
        <f>SUM(N36:N44)</f>
        <v>23709830.91</v>
      </c>
      <c r="O45" s="56">
        <f t="shared" ref="O45:P45" si="27">SUM(O36:O44)</f>
        <v>2102001.06</v>
      </c>
      <c r="P45" s="56">
        <f t="shared" si="27"/>
        <v>0</v>
      </c>
      <c r="Q45" s="56">
        <f t="shared" si="6"/>
        <v>1610657.070000004</v>
      </c>
      <c r="R45" s="56">
        <f t="shared" si="6"/>
        <v>3553800.200000003</v>
      </c>
      <c r="S45" s="56">
        <f t="shared" si="6"/>
        <v>-1943143.1300000001</v>
      </c>
      <c r="T45" s="56">
        <f t="shared" si="6"/>
        <v>0</v>
      </c>
    </row>
    <row r="46" spans="1:20" customFormat="1" ht="45" customHeight="1" x14ac:dyDescent="0.25">
      <c r="A46" s="58"/>
      <c r="B46" s="58"/>
      <c r="C46" s="12" t="s">
        <v>18</v>
      </c>
      <c r="D46" s="62">
        <f t="shared" si="10"/>
        <v>1280000</v>
      </c>
      <c r="E46" s="62">
        <f>E47+E53</f>
        <v>-2847980</v>
      </c>
      <c r="F46" s="62">
        <f t="shared" ref="F46:P46" si="28">F47+F53</f>
        <v>4127980</v>
      </c>
      <c r="G46" s="62">
        <f t="shared" si="28"/>
        <v>4127980</v>
      </c>
      <c r="H46" s="62">
        <f t="shared" si="28"/>
        <v>0</v>
      </c>
      <c r="I46" s="62">
        <f t="shared" si="28"/>
        <v>-7230808.1100000013</v>
      </c>
      <c r="J46" s="62">
        <f t="shared" si="28"/>
        <v>-7526808.1100000013</v>
      </c>
      <c r="K46" s="62">
        <f t="shared" si="28"/>
        <v>296000</v>
      </c>
      <c r="L46" s="62">
        <f t="shared" si="28"/>
        <v>296000</v>
      </c>
      <c r="M46" s="62">
        <f t="shared" si="28"/>
        <v>-5423488.9199999999</v>
      </c>
      <c r="N46" s="62">
        <f t="shared" si="28"/>
        <v>-5423488.9199999999</v>
      </c>
      <c r="O46" s="62">
        <f t="shared" si="28"/>
        <v>0</v>
      </c>
      <c r="P46" s="62">
        <f t="shared" si="28"/>
        <v>0</v>
      </c>
      <c r="Q46" s="63">
        <f>R46+S46</f>
        <v>-1807319.1900000013</v>
      </c>
      <c r="R46" s="64">
        <f t="shared" ref="R46:T53" si="29">J46-N46</f>
        <v>-2103319.1900000013</v>
      </c>
      <c r="S46" s="64">
        <f t="shared" si="29"/>
        <v>296000</v>
      </c>
      <c r="T46" s="64">
        <f t="shared" si="29"/>
        <v>296000</v>
      </c>
    </row>
    <row r="47" spans="1:20" s="59" customFormat="1" ht="42" customHeight="1" x14ac:dyDescent="0.3">
      <c r="C47" s="10" t="s">
        <v>19</v>
      </c>
      <c r="D47" s="51">
        <f t="shared" si="10"/>
        <v>1280000</v>
      </c>
      <c r="E47" s="51">
        <f>E48-E49+E50+E51+E52</f>
        <v>-2847980</v>
      </c>
      <c r="F47" s="51">
        <f t="shared" ref="F47:P47" si="30">F48-F49+F50+F51+F52</f>
        <v>4127980</v>
      </c>
      <c r="G47" s="51">
        <f t="shared" si="30"/>
        <v>4127980</v>
      </c>
      <c r="H47" s="51">
        <f t="shared" si="30"/>
        <v>0</v>
      </c>
      <c r="I47" s="51">
        <f t="shared" si="30"/>
        <v>-7230808.1100000013</v>
      </c>
      <c r="J47" s="51">
        <f t="shared" si="30"/>
        <v>-7526808.1100000013</v>
      </c>
      <c r="K47" s="51">
        <f t="shared" si="30"/>
        <v>296000</v>
      </c>
      <c r="L47" s="51">
        <f t="shared" si="30"/>
        <v>296000</v>
      </c>
      <c r="M47" s="51">
        <f t="shared" si="30"/>
        <v>-5423488.9199999999</v>
      </c>
      <c r="N47" s="51">
        <f t="shared" si="30"/>
        <v>-5423488.9199999999</v>
      </c>
      <c r="O47" s="51">
        <f t="shared" si="30"/>
        <v>0</v>
      </c>
      <c r="P47" s="51">
        <f t="shared" si="30"/>
        <v>0</v>
      </c>
      <c r="Q47" s="50">
        <f>R47+S47</f>
        <v>-1807319.1900000013</v>
      </c>
      <c r="R47" s="50">
        <f t="shared" si="29"/>
        <v>-2103319.1900000013</v>
      </c>
      <c r="S47" s="50">
        <f t="shared" si="29"/>
        <v>296000</v>
      </c>
      <c r="T47" s="50">
        <f t="shared" si="29"/>
        <v>296000</v>
      </c>
    </row>
    <row r="48" spans="1:20" s="61" customFormat="1" ht="45" customHeight="1" x14ac:dyDescent="0.3">
      <c r="A48" s="60">
        <v>208100</v>
      </c>
      <c r="B48" s="61">
        <v>208100</v>
      </c>
      <c r="C48" s="11" t="s">
        <v>20</v>
      </c>
      <c r="D48" s="53">
        <f t="shared" si="10"/>
        <v>2319505.77</v>
      </c>
      <c r="E48" s="52">
        <v>2319505.77</v>
      </c>
      <c r="F48" s="52">
        <v>0</v>
      </c>
      <c r="G48" s="52">
        <v>0</v>
      </c>
      <c r="H48" s="52">
        <v>0</v>
      </c>
      <c r="I48" s="53">
        <f t="shared" ref="I48:I53" si="31">J48+K48</f>
        <v>2319505.77</v>
      </c>
      <c r="J48" s="52">
        <v>2319505.77</v>
      </c>
      <c r="K48" s="52">
        <v>0</v>
      </c>
      <c r="L48" s="52">
        <v>0</v>
      </c>
      <c r="M48" s="53">
        <f t="shared" ref="M48:M50" si="32">N48+O48</f>
        <v>2081191.67</v>
      </c>
      <c r="N48" s="52">
        <v>2081191.67</v>
      </c>
      <c r="O48" s="52">
        <v>0</v>
      </c>
      <c r="P48" s="52">
        <v>0</v>
      </c>
      <c r="Q48" s="52">
        <f>I48-M48</f>
        <v>238314.10000000009</v>
      </c>
      <c r="R48" s="52">
        <f t="shared" si="29"/>
        <v>238314.10000000009</v>
      </c>
      <c r="S48" s="52">
        <f t="shared" si="29"/>
        <v>0</v>
      </c>
      <c r="T48" s="52">
        <f t="shared" si="29"/>
        <v>0</v>
      </c>
    </row>
    <row r="49" spans="1:20" s="61" customFormat="1" ht="47.45" customHeight="1" x14ac:dyDescent="0.3">
      <c r="A49" s="60">
        <v>208200</v>
      </c>
      <c r="C49" s="11" t="s">
        <v>21</v>
      </c>
      <c r="D49" s="53">
        <f t="shared" si="10"/>
        <v>1039505.77</v>
      </c>
      <c r="E49" s="52">
        <v>1039505.77</v>
      </c>
      <c r="F49" s="52">
        <v>0</v>
      </c>
      <c r="G49" s="52">
        <v>0</v>
      </c>
      <c r="H49" s="52">
        <v>0</v>
      </c>
      <c r="I49" s="53">
        <f t="shared" si="31"/>
        <v>9550313.8800000008</v>
      </c>
      <c r="J49" s="52">
        <v>9550313.8800000008</v>
      </c>
      <c r="K49" s="52">
        <v>0</v>
      </c>
      <c r="L49" s="52">
        <v>0</v>
      </c>
      <c r="M49" s="53">
        <f t="shared" si="32"/>
        <v>7504680.5899999999</v>
      </c>
      <c r="N49" s="52">
        <v>7504680.5899999999</v>
      </c>
      <c r="O49" s="52">
        <v>0</v>
      </c>
      <c r="P49" s="52">
        <v>0</v>
      </c>
      <c r="Q49" s="52">
        <f>I49-M49</f>
        <v>2045633.290000001</v>
      </c>
      <c r="R49" s="52">
        <f t="shared" si="29"/>
        <v>2045633.290000001</v>
      </c>
      <c r="S49" s="52">
        <f t="shared" si="29"/>
        <v>0</v>
      </c>
      <c r="T49" s="52">
        <f t="shared" si="29"/>
        <v>0</v>
      </c>
    </row>
    <row r="50" spans="1:20" s="61" customFormat="1" ht="47.45" hidden="1" customHeight="1" x14ac:dyDescent="0.3">
      <c r="C50" s="10" t="s">
        <v>23</v>
      </c>
      <c r="D50" s="51">
        <f t="shared" si="10"/>
        <v>0</v>
      </c>
      <c r="E50" s="50">
        <v>0</v>
      </c>
      <c r="F50" s="50">
        <v>0</v>
      </c>
      <c r="G50" s="50">
        <v>0</v>
      </c>
      <c r="H50" s="50">
        <v>0</v>
      </c>
      <c r="I50" s="51">
        <f t="shared" si="31"/>
        <v>0</v>
      </c>
      <c r="J50" s="50">
        <v>0</v>
      </c>
      <c r="K50" s="50">
        <v>0</v>
      </c>
      <c r="L50" s="50">
        <v>0</v>
      </c>
      <c r="M50" s="51">
        <f t="shared" si="32"/>
        <v>0</v>
      </c>
      <c r="N50" s="50"/>
      <c r="O50" s="50">
        <v>0</v>
      </c>
      <c r="P50" s="50">
        <v>0</v>
      </c>
      <c r="Q50" s="50">
        <v>0</v>
      </c>
      <c r="R50" s="50">
        <f t="shared" si="29"/>
        <v>0</v>
      </c>
      <c r="S50" s="50">
        <f t="shared" si="29"/>
        <v>0</v>
      </c>
      <c r="T50" s="50">
        <f t="shared" si="29"/>
        <v>0</v>
      </c>
    </row>
    <row r="51" spans="1:20" s="61" customFormat="1" ht="63.6" hidden="1" customHeight="1" x14ac:dyDescent="0.3">
      <c r="A51" s="60">
        <v>208320</v>
      </c>
      <c r="C51" s="10" t="s">
        <v>26</v>
      </c>
      <c r="D51" s="51">
        <f t="shared" si="10"/>
        <v>0</v>
      </c>
      <c r="E51" s="50"/>
      <c r="F51" s="50"/>
      <c r="G51" s="50">
        <v>0</v>
      </c>
      <c r="H51" s="50">
        <v>0</v>
      </c>
      <c r="I51" s="51">
        <f t="shared" si="31"/>
        <v>0</v>
      </c>
      <c r="J51" s="50"/>
      <c r="K51" s="50"/>
      <c r="L51" s="50">
        <v>0</v>
      </c>
      <c r="M51" s="51">
        <f>N51+O51</f>
        <v>0</v>
      </c>
      <c r="N51" s="50"/>
      <c r="O51" s="50"/>
      <c r="P51" s="50"/>
      <c r="Q51" s="50">
        <v>0</v>
      </c>
      <c r="R51" s="50">
        <f t="shared" si="29"/>
        <v>0</v>
      </c>
      <c r="S51" s="50">
        <f t="shared" si="29"/>
        <v>0</v>
      </c>
      <c r="T51" s="50">
        <f t="shared" si="29"/>
        <v>0</v>
      </c>
    </row>
    <row r="52" spans="1:20" customFormat="1" ht="91.15" customHeight="1" x14ac:dyDescent="0.25">
      <c r="A52" s="58">
        <v>208400</v>
      </c>
      <c r="B52" s="58"/>
      <c r="C52" s="10" t="s">
        <v>22</v>
      </c>
      <c r="D52" s="51">
        <f t="shared" si="10"/>
        <v>0</v>
      </c>
      <c r="E52" s="50">
        <v>-4127980</v>
      </c>
      <c r="F52" s="50">
        <f>-E52</f>
        <v>4127980</v>
      </c>
      <c r="G52" s="50">
        <f>F52</f>
        <v>4127980</v>
      </c>
      <c r="H52" s="50">
        <v>0</v>
      </c>
      <c r="I52" s="51">
        <f t="shared" si="31"/>
        <v>0</v>
      </c>
      <c r="J52" s="50">
        <v>-296000</v>
      </c>
      <c r="K52" s="50">
        <f>-J52</f>
        <v>296000</v>
      </c>
      <c r="L52" s="50">
        <f>K52</f>
        <v>296000</v>
      </c>
      <c r="M52" s="51">
        <f>N52+O52</f>
        <v>0</v>
      </c>
      <c r="N52" s="50">
        <v>0</v>
      </c>
      <c r="O52" s="50">
        <f>-N52</f>
        <v>0</v>
      </c>
      <c r="P52" s="50">
        <f>O52</f>
        <v>0</v>
      </c>
      <c r="Q52" s="50">
        <f>I52-M52</f>
        <v>0</v>
      </c>
      <c r="R52" s="50">
        <f t="shared" si="29"/>
        <v>-296000</v>
      </c>
      <c r="S52" s="50">
        <f t="shared" si="29"/>
        <v>296000</v>
      </c>
      <c r="T52" s="50">
        <f t="shared" si="29"/>
        <v>296000</v>
      </c>
    </row>
    <row r="53" spans="1:20" customFormat="1" ht="42" hidden="1" customHeight="1" x14ac:dyDescent="0.25">
      <c r="A53" s="58">
        <v>401200</v>
      </c>
      <c r="B53" s="58"/>
      <c r="C53" s="10" t="s">
        <v>27</v>
      </c>
      <c r="D53" s="51">
        <f t="shared" si="10"/>
        <v>0</v>
      </c>
      <c r="E53" s="50"/>
      <c r="F53" s="50"/>
      <c r="G53" s="50"/>
      <c r="H53" s="50"/>
      <c r="I53" s="51">
        <f t="shared" si="31"/>
        <v>0</v>
      </c>
      <c r="J53" s="50">
        <v>0</v>
      </c>
      <c r="K53" s="50">
        <v>0</v>
      </c>
      <c r="L53" s="50">
        <v>0</v>
      </c>
      <c r="M53" s="51"/>
      <c r="N53" s="50"/>
      <c r="O53" s="50"/>
      <c r="P53" s="50"/>
      <c r="Q53" s="50">
        <v>0</v>
      </c>
      <c r="R53" s="50">
        <f t="shared" si="29"/>
        <v>0</v>
      </c>
      <c r="S53" s="50">
        <f t="shared" si="29"/>
        <v>0</v>
      </c>
      <c r="T53" s="50">
        <f t="shared" si="29"/>
        <v>0</v>
      </c>
    </row>
    <row r="54" spans="1:20" customFormat="1" ht="55.15" hidden="1" customHeight="1" x14ac:dyDescent="0.25">
      <c r="A54" s="58"/>
      <c r="B54" s="58"/>
      <c r="C54" s="18" t="s">
        <v>24</v>
      </c>
      <c r="D54" s="51"/>
      <c r="E54" s="50"/>
      <c r="F54" s="50"/>
      <c r="G54" s="50"/>
      <c r="H54" s="50"/>
      <c r="I54" s="51"/>
      <c r="J54" s="50"/>
      <c r="K54" s="50"/>
      <c r="L54" s="50"/>
      <c r="M54" s="51"/>
      <c r="N54" s="50"/>
      <c r="O54" s="50"/>
      <c r="P54" s="50"/>
      <c r="Q54" s="50"/>
      <c r="R54" s="50"/>
      <c r="S54" s="50"/>
      <c r="T54" s="50"/>
    </row>
    <row r="55" spans="1:20" customFormat="1" ht="43.15" hidden="1" customHeight="1" x14ac:dyDescent="0.25">
      <c r="A55" s="58"/>
      <c r="B55" s="58"/>
      <c r="C55" s="10" t="s">
        <v>25</v>
      </c>
      <c r="D55" s="51">
        <f>D56-D57</f>
        <v>0</v>
      </c>
      <c r="E55" s="51">
        <f>E56-E57+E58</f>
        <v>0</v>
      </c>
      <c r="F55" s="51">
        <f>F56-F57+F58</f>
        <v>0</v>
      </c>
      <c r="G55" s="51">
        <f>G56-G57+G58</f>
        <v>0</v>
      </c>
      <c r="H55" s="51">
        <f>H56-H57+H58</f>
        <v>0</v>
      </c>
      <c r="I55" s="51">
        <f>J55+K55</f>
        <v>0</v>
      </c>
      <c r="J55" s="51">
        <f>J56-J57</f>
        <v>0</v>
      </c>
      <c r="K55" s="51">
        <f>K56-K57</f>
        <v>0</v>
      </c>
      <c r="L55" s="51">
        <f>L56-L57</f>
        <v>0</v>
      </c>
      <c r="M55" s="51">
        <f>N55+O55</f>
        <v>0</v>
      </c>
      <c r="N55" s="51">
        <f>N56-N57</f>
        <v>0</v>
      </c>
      <c r="O55" s="51">
        <f>O56-O57</f>
        <v>0</v>
      </c>
      <c r="P55" s="51">
        <f>P56-P57</f>
        <v>0</v>
      </c>
      <c r="Q55" s="50">
        <f t="shared" ref="Q55:T57" si="33">I55-M55</f>
        <v>0</v>
      </c>
      <c r="R55" s="50">
        <f t="shared" si="33"/>
        <v>0</v>
      </c>
      <c r="S55" s="50">
        <f t="shared" si="33"/>
        <v>0</v>
      </c>
      <c r="T55" s="50">
        <f t="shared" si="33"/>
        <v>0</v>
      </c>
    </row>
    <row r="56" spans="1:20" customFormat="1" ht="36" hidden="1" customHeight="1" x14ac:dyDescent="0.25">
      <c r="A56" s="58">
        <v>205100</v>
      </c>
      <c r="B56" s="58"/>
      <c r="C56" s="11" t="s">
        <v>20</v>
      </c>
      <c r="D56" s="53">
        <f>E56+F56</f>
        <v>0</v>
      </c>
      <c r="E56" s="52"/>
      <c r="F56" s="52"/>
      <c r="G56" s="52"/>
      <c r="H56" s="52">
        <v>0</v>
      </c>
      <c r="I56" s="53">
        <f>J56+K56</f>
        <v>0</v>
      </c>
      <c r="J56" s="52">
        <v>0</v>
      </c>
      <c r="K56" s="52"/>
      <c r="L56" s="52">
        <v>0</v>
      </c>
      <c r="M56" s="53">
        <f>N56+O56</f>
        <v>0</v>
      </c>
      <c r="N56" s="52"/>
      <c r="O56" s="52"/>
      <c r="P56" s="52">
        <v>0</v>
      </c>
      <c r="Q56" s="52">
        <f t="shared" si="33"/>
        <v>0</v>
      </c>
      <c r="R56" s="52">
        <f t="shared" si="33"/>
        <v>0</v>
      </c>
      <c r="S56" s="52">
        <f t="shared" si="33"/>
        <v>0</v>
      </c>
      <c r="T56" s="52">
        <f t="shared" si="33"/>
        <v>0</v>
      </c>
    </row>
    <row r="57" spans="1:20" s="59" customFormat="1" ht="39.6" hidden="1" customHeight="1" x14ac:dyDescent="0.3">
      <c r="A57" s="58">
        <v>205200</v>
      </c>
      <c r="B57" s="58"/>
      <c r="C57" s="11" t="s">
        <v>21</v>
      </c>
      <c r="D57" s="53">
        <f>E57+F57</f>
        <v>0</v>
      </c>
      <c r="E57" s="52"/>
      <c r="F57" s="52"/>
      <c r="G57" s="52"/>
      <c r="H57" s="52">
        <v>0</v>
      </c>
      <c r="I57" s="53">
        <f>J57+K57</f>
        <v>0</v>
      </c>
      <c r="J57" s="52"/>
      <c r="K57" s="52"/>
      <c r="L57" s="52"/>
      <c r="M57" s="53">
        <f>N57+O57</f>
        <v>0</v>
      </c>
      <c r="N57" s="52"/>
      <c r="O57" s="52"/>
      <c r="P57" s="52"/>
      <c r="Q57" s="52">
        <f t="shared" si="33"/>
        <v>0</v>
      </c>
      <c r="R57" s="52">
        <f t="shared" si="33"/>
        <v>0</v>
      </c>
      <c r="S57" s="52">
        <f t="shared" si="33"/>
        <v>0</v>
      </c>
      <c r="T57" s="52">
        <f t="shared" si="33"/>
        <v>0</v>
      </c>
    </row>
    <row r="58" spans="1:20" customFormat="1" ht="33.6" hidden="1" customHeight="1" x14ac:dyDescent="0.25">
      <c r="A58" s="58"/>
      <c r="B58" s="58"/>
      <c r="C58" s="10" t="s">
        <v>23</v>
      </c>
      <c r="D58" s="51">
        <f>E58+F58</f>
        <v>0</v>
      </c>
      <c r="E58" s="50">
        <v>0</v>
      </c>
      <c r="F58" s="50">
        <v>0</v>
      </c>
      <c r="G58" s="50">
        <v>0</v>
      </c>
      <c r="H58" s="50">
        <v>0</v>
      </c>
      <c r="I58" s="51">
        <f>J58+K58</f>
        <v>0</v>
      </c>
      <c r="J58" s="50"/>
      <c r="K58" s="50"/>
      <c r="L58" s="50"/>
      <c r="M58" s="51">
        <f>N58+O58</f>
        <v>0</v>
      </c>
      <c r="N58" s="50"/>
      <c r="O58" s="50"/>
      <c r="P58" s="50">
        <v>0</v>
      </c>
      <c r="Q58" s="50">
        <v>0</v>
      </c>
      <c r="R58" s="50">
        <f>J58-N58</f>
        <v>0</v>
      </c>
      <c r="S58" s="50">
        <v>0</v>
      </c>
      <c r="T58" s="50">
        <v>0</v>
      </c>
    </row>
    <row r="59" spans="1:20" s="32" customFormat="1" ht="23.25" x14ac:dyDescent="0.35">
      <c r="C59" s="32" t="s">
        <v>63</v>
      </c>
      <c r="D59" s="33"/>
      <c r="F59" s="44"/>
      <c r="G59" s="44"/>
      <c r="H59" s="43"/>
      <c r="I59" s="46"/>
      <c r="K59" s="43"/>
      <c r="L59" s="43"/>
    </row>
    <row r="60" spans="1:20" s="32" customFormat="1" ht="23.25" x14ac:dyDescent="0.35">
      <c r="D60" s="33"/>
      <c r="F60" s="44"/>
      <c r="G60" s="44"/>
      <c r="H60" s="43"/>
      <c r="I60" s="46"/>
      <c r="K60" s="43"/>
      <c r="L60" s="43"/>
    </row>
    <row r="61" spans="1:20" s="32" customFormat="1" ht="23.25" x14ac:dyDescent="0.35">
      <c r="D61" s="33"/>
      <c r="F61" s="44"/>
      <c r="G61" s="44"/>
      <c r="H61" s="43"/>
      <c r="I61" s="46"/>
      <c r="K61" s="43"/>
      <c r="L61" s="43"/>
    </row>
    <row r="62" spans="1:20" s="32" customFormat="1" ht="23.25" x14ac:dyDescent="0.35">
      <c r="D62" s="33"/>
      <c r="F62" s="44"/>
      <c r="G62" s="44"/>
      <c r="H62" s="43"/>
      <c r="I62" s="46"/>
      <c r="K62" s="43"/>
      <c r="L62" s="43"/>
    </row>
    <row r="63" spans="1:20" s="32" customFormat="1" ht="23.25" x14ac:dyDescent="0.35">
      <c r="D63" s="33"/>
      <c r="F63" s="44"/>
      <c r="G63" s="44"/>
      <c r="H63" s="43"/>
      <c r="I63" s="46"/>
      <c r="K63" s="43"/>
      <c r="L63" s="43"/>
    </row>
    <row r="64" spans="1:20" s="32" customFormat="1" ht="23.25" x14ac:dyDescent="0.35">
      <c r="D64" s="33"/>
      <c r="F64" s="44"/>
      <c r="G64" s="44"/>
      <c r="H64" s="43"/>
      <c r="I64" s="46"/>
      <c r="K64" s="43"/>
      <c r="L64" s="43"/>
    </row>
    <row r="65" spans="4:12" s="32" customFormat="1" ht="23.25" x14ac:dyDescent="0.35">
      <c r="D65" s="33"/>
      <c r="F65" s="44"/>
      <c r="G65" s="44"/>
      <c r="H65" s="43"/>
      <c r="I65" s="46"/>
      <c r="K65" s="43"/>
      <c r="L65" s="43"/>
    </row>
    <row r="66" spans="4:12" s="32" customFormat="1" ht="23.25" x14ac:dyDescent="0.35">
      <c r="D66" s="33"/>
      <c r="F66" s="44"/>
      <c r="G66" s="44"/>
      <c r="H66" s="43"/>
      <c r="I66" s="46"/>
      <c r="K66" s="43"/>
      <c r="L66" s="43"/>
    </row>
    <row r="67" spans="4:12" s="32" customFormat="1" ht="23.25" x14ac:dyDescent="0.35">
      <c r="D67" s="33"/>
      <c r="F67" s="44"/>
      <c r="G67" s="44"/>
      <c r="H67" s="43"/>
      <c r="I67" s="46"/>
      <c r="K67" s="43"/>
      <c r="L67" s="43"/>
    </row>
    <row r="68" spans="4:12" s="32" customFormat="1" ht="23.25" x14ac:dyDescent="0.35">
      <c r="D68" s="33"/>
      <c r="F68" s="43"/>
      <c r="G68" s="43"/>
      <c r="H68" s="43"/>
      <c r="I68" s="46"/>
      <c r="K68" s="43"/>
      <c r="L68" s="43"/>
    </row>
    <row r="69" spans="4:12" s="32" customFormat="1" ht="23.25" x14ac:dyDescent="0.35">
      <c r="D69" s="33"/>
      <c r="F69" s="43"/>
      <c r="G69" s="43"/>
      <c r="H69" s="43"/>
      <c r="I69" s="46"/>
      <c r="K69" s="43"/>
      <c r="L69" s="43"/>
    </row>
    <row r="70" spans="4:12" s="32" customFormat="1" ht="23.25" x14ac:dyDescent="0.35">
      <c r="D70" s="33"/>
      <c r="F70" s="43"/>
      <c r="G70" s="43"/>
      <c r="H70" s="43"/>
      <c r="I70" s="46"/>
      <c r="K70" s="43"/>
      <c r="L70" s="43"/>
    </row>
    <row r="71" spans="4:12" s="32" customFormat="1" ht="23.25" x14ac:dyDescent="0.35">
      <c r="D71" s="33"/>
      <c r="F71" s="43"/>
      <c r="G71" s="43"/>
      <c r="H71" s="43"/>
      <c r="I71" s="46"/>
      <c r="K71" s="43"/>
      <c r="L71" s="43"/>
    </row>
    <row r="72" spans="4:12" s="32" customFormat="1" ht="23.25" x14ac:dyDescent="0.35">
      <c r="D72" s="33"/>
      <c r="F72" s="43"/>
      <c r="G72" s="43"/>
      <c r="H72" s="43"/>
      <c r="I72" s="46"/>
      <c r="K72" s="43"/>
      <c r="L72" s="43"/>
    </row>
    <row r="73" spans="4:12" s="32" customFormat="1" ht="23.25" x14ac:dyDescent="0.35">
      <c r="D73" s="33"/>
      <c r="F73" s="43"/>
      <c r="G73" s="43"/>
      <c r="H73" s="43"/>
      <c r="I73" s="46"/>
      <c r="K73" s="43"/>
      <c r="L73" s="43"/>
    </row>
    <row r="74" spans="4:12" s="32" customFormat="1" ht="23.25" x14ac:dyDescent="0.35">
      <c r="D74" s="33"/>
      <c r="F74" s="43"/>
      <c r="G74" s="43"/>
      <c r="H74" s="43"/>
      <c r="I74" s="46"/>
      <c r="K74" s="43"/>
      <c r="L74" s="43"/>
    </row>
    <row r="75" spans="4:12" s="32" customFormat="1" ht="23.25" x14ac:dyDescent="0.35">
      <c r="D75" s="33"/>
      <c r="F75" s="43"/>
      <c r="G75" s="43"/>
      <c r="H75" s="43"/>
      <c r="I75" s="46"/>
      <c r="K75" s="43"/>
      <c r="L75" s="43"/>
    </row>
    <row r="76" spans="4:12" s="32" customFormat="1" ht="23.25" x14ac:dyDescent="0.35">
      <c r="D76" s="33"/>
      <c r="F76" s="43"/>
      <c r="G76" s="43"/>
      <c r="H76" s="43"/>
      <c r="I76" s="46"/>
      <c r="K76" s="43"/>
      <c r="L76" s="43"/>
    </row>
    <row r="77" spans="4:12" s="32" customFormat="1" ht="23.25" x14ac:dyDescent="0.35">
      <c r="D77" s="33"/>
      <c r="F77" s="43"/>
      <c r="G77" s="43"/>
      <c r="H77" s="43"/>
      <c r="I77" s="46"/>
      <c r="K77" s="43"/>
      <c r="L77" s="43"/>
    </row>
    <row r="78" spans="4:12" s="32" customFormat="1" ht="23.25" x14ac:dyDescent="0.35">
      <c r="F78" s="43"/>
      <c r="G78" s="43"/>
      <c r="H78" s="43"/>
      <c r="I78" s="46"/>
      <c r="K78" s="43"/>
      <c r="L78" s="43"/>
    </row>
    <row r="79" spans="4:12" s="32" customFormat="1" ht="23.25" x14ac:dyDescent="0.35">
      <c r="F79" s="43"/>
      <c r="G79" s="43"/>
      <c r="H79" s="43"/>
      <c r="I79" s="46"/>
      <c r="K79" s="43"/>
      <c r="L79" s="43"/>
    </row>
    <row r="80" spans="4:12" s="32" customFormat="1" ht="23.25" x14ac:dyDescent="0.35">
      <c r="F80" s="43"/>
      <c r="G80" s="43"/>
      <c r="H80" s="43"/>
      <c r="I80" s="46"/>
      <c r="K80" s="43"/>
      <c r="L80" s="43"/>
    </row>
    <row r="81" spans="6:12" s="32" customFormat="1" ht="23.25" x14ac:dyDescent="0.35">
      <c r="F81" s="43"/>
      <c r="G81" s="43"/>
      <c r="H81" s="43"/>
      <c r="I81" s="46"/>
      <c r="K81" s="43"/>
      <c r="L81" s="43"/>
    </row>
    <row r="82" spans="6:12" s="32" customFormat="1" ht="23.25" x14ac:dyDescent="0.35">
      <c r="F82" s="43"/>
      <c r="G82" s="43"/>
      <c r="H82" s="43"/>
      <c r="I82" s="46"/>
      <c r="K82" s="43"/>
      <c r="L82" s="43"/>
    </row>
    <row r="83" spans="6:12" s="32" customFormat="1" ht="23.25" x14ac:dyDescent="0.35">
      <c r="F83" s="43"/>
      <c r="G83" s="43"/>
      <c r="H83" s="43"/>
      <c r="I83" s="46"/>
      <c r="K83" s="43"/>
      <c r="L83" s="43"/>
    </row>
    <row r="84" spans="6:12" s="32" customFormat="1" ht="23.25" x14ac:dyDescent="0.35">
      <c r="F84" s="43"/>
      <c r="G84" s="43"/>
      <c r="H84" s="43"/>
      <c r="I84" s="46"/>
      <c r="K84" s="43"/>
      <c r="L84" s="43"/>
    </row>
    <row r="85" spans="6:12" s="32" customFormat="1" ht="23.25" x14ac:dyDescent="0.35">
      <c r="F85" s="43"/>
      <c r="G85" s="43"/>
      <c r="H85" s="43"/>
      <c r="I85" s="46"/>
      <c r="K85" s="43"/>
      <c r="L85" s="43"/>
    </row>
    <row r="86" spans="6:12" s="32" customFormat="1" ht="23.25" x14ac:dyDescent="0.35">
      <c r="F86" s="43"/>
      <c r="G86" s="43"/>
      <c r="H86" s="43"/>
      <c r="I86" s="46"/>
      <c r="K86" s="43"/>
      <c r="L86" s="43"/>
    </row>
    <row r="87" spans="6:12" s="32" customFormat="1" ht="23.25" x14ac:dyDescent="0.35">
      <c r="F87" s="43"/>
      <c r="G87" s="43"/>
      <c r="H87" s="43"/>
      <c r="I87" s="46"/>
      <c r="K87" s="43"/>
      <c r="L87" s="43"/>
    </row>
    <row r="88" spans="6:12" s="32" customFormat="1" ht="23.25" x14ac:dyDescent="0.35">
      <c r="F88" s="43"/>
      <c r="G88" s="43"/>
      <c r="H88" s="43"/>
      <c r="I88" s="46"/>
      <c r="K88" s="43"/>
      <c r="L88" s="43"/>
    </row>
    <row r="89" spans="6:12" s="32" customFormat="1" ht="23.25" x14ac:dyDescent="0.35">
      <c r="F89" s="43"/>
      <c r="G89" s="43"/>
      <c r="H89" s="43"/>
      <c r="I89" s="46"/>
      <c r="K89" s="43"/>
      <c r="L89" s="43"/>
    </row>
    <row r="90" spans="6:12" s="32" customFormat="1" ht="23.25" x14ac:dyDescent="0.35">
      <c r="F90" s="43"/>
      <c r="G90" s="43"/>
      <c r="H90" s="43"/>
      <c r="I90" s="46"/>
      <c r="K90" s="43"/>
      <c r="L90" s="43"/>
    </row>
    <row r="91" spans="6:12" s="32" customFormat="1" ht="23.25" x14ac:dyDescent="0.35">
      <c r="F91" s="43"/>
      <c r="G91" s="43"/>
      <c r="H91" s="43"/>
      <c r="I91" s="46"/>
      <c r="K91" s="43"/>
      <c r="L91" s="43"/>
    </row>
    <row r="92" spans="6:12" s="32" customFormat="1" ht="23.25" x14ac:dyDescent="0.35">
      <c r="F92" s="43"/>
      <c r="G92" s="43"/>
      <c r="H92" s="43"/>
      <c r="I92" s="46"/>
      <c r="K92" s="43"/>
      <c r="L92" s="43"/>
    </row>
    <row r="93" spans="6:12" s="32" customFormat="1" ht="23.25" x14ac:dyDescent="0.35">
      <c r="F93" s="43"/>
      <c r="G93" s="43"/>
      <c r="H93" s="43"/>
      <c r="I93" s="46"/>
      <c r="K93" s="43"/>
      <c r="L93" s="43"/>
    </row>
    <row r="94" spans="6:12" s="32" customFormat="1" ht="23.25" x14ac:dyDescent="0.35">
      <c r="F94" s="43"/>
      <c r="G94" s="43"/>
      <c r="H94" s="43"/>
      <c r="I94" s="46"/>
      <c r="K94" s="43"/>
      <c r="L94" s="43"/>
    </row>
    <row r="95" spans="6:12" s="32" customFormat="1" ht="23.25" x14ac:dyDescent="0.35">
      <c r="F95" s="43"/>
      <c r="G95" s="43"/>
      <c r="H95" s="43"/>
      <c r="I95" s="46"/>
      <c r="K95" s="43"/>
      <c r="L95" s="43"/>
    </row>
    <row r="96" spans="6:12" s="32" customFormat="1" ht="23.25" x14ac:dyDescent="0.35">
      <c r="F96" s="43"/>
      <c r="G96" s="43"/>
      <c r="H96" s="43"/>
      <c r="I96" s="46"/>
      <c r="K96" s="43"/>
      <c r="L96" s="43"/>
    </row>
    <row r="97" spans="6:12" s="32" customFormat="1" ht="23.25" x14ac:dyDescent="0.35">
      <c r="F97" s="43"/>
      <c r="G97" s="43"/>
      <c r="H97" s="43"/>
      <c r="I97" s="46"/>
      <c r="K97" s="43"/>
      <c r="L97" s="43"/>
    </row>
    <row r="98" spans="6:12" s="32" customFormat="1" ht="23.25" x14ac:dyDescent="0.35">
      <c r="F98" s="43"/>
      <c r="G98" s="43"/>
      <c r="H98" s="43"/>
      <c r="I98" s="46"/>
      <c r="K98" s="43"/>
      <c r="L98" s="43"/>
    </row>
    <row r="99" spans="6:12" s="32" customFormat="1" ht="23.25" x14ac:dyDescent="0.35">
      <c r="F99" s="43"/>
      <c r="G99" s="43"/>
      <c r="H99" s="43"/>
      <c r="I99" s="46"/>
      <c r="K99" s="43"/>
      <c r="L99" s="43"/>
    </row>
    <row r="100" spans="6:12" s="32" customFormat="1" ht="23.25" x14ac:dyDescent="0.35">
      <c r="F100" s="43"/>
      <c r="G100" s="43"/>
      <c r="H100" s="43"/>
      <c r="I100" s="46"/>
      <c r="K100" s="43"/>
      <c r="L100" s="43"/>
    </row>
    <row r="101" spans="6:12" s="32" customFormat="1" ht="23.25" x14ac:dyDescent="0.35">
      <c r="F101" s="43"/>
      <c r="G101" s="43"/>
      <c r="H101" s="43"/>
      <c r="I101" s="46"/>
      <c r="K101" s="43"/>
      <c r="L101" s="43"/>
    </row>
    <row r="102" spans="6:12" s="32" customFormat="1" ht="23.25" x14ac:dyDescent="0.35">
      <c r="F102" s="43"/>
      <c r="G102" s="43"/>
      <c r="H102" s="43"/>
      <c r="I102" s="46"/>
      <c r="K102" s="43"/>
      <c r="L102" s="43"/>
    </row>
    <row r="103" spans="6:12" s="32" customFormat="1" ht="23.25" x14ac:dyDescent="0.35">
      <c r="F103" s="43"/>
      <c r="G103" s="43"/>
      <c r="H103" s="43"/>
      <c r="I103" s="46"/>
      <c r="K103" s="43"/>
      <c r="L103" s="43"/>
    </row>
    <row r="104" spans="6:12" s="32" customFormat="1" ht="23.25" x14ac:dyDescent="0.35">
      <c r="F104" s="43"/>
      <c r="G104" s="43"/>
      <c r="H104" s="43"/>
      <c r="I104" s="46"/>
      <c r="K104" s="43"/>
      <c r="L104" s="43"/>
    </row>
    <row r="105" spans="6:12" s="32" customFormat="1" ht="23.25" x14ac:dyDescent="0.35">
      <c r="F105" s="43"/>
      <c r="G105" s="43"/>
      <c r="H105" s="43"/>
      <c r="I105" s="46"/>
      <c r="K105" s="43"/>
      <c r="L105" s="43"/>
    </row>
    <row r="106" spans="6:12" s="32" customFormat="1" ht="23.25" x14ac:dyDescent="0.35">
      <c r="F106" s="43"/>
      <c r="G106" s="43"/>
      <c r="H106" s="43"/>
      <c r="I106" s="46"/>
      <c r="K106" s="43"/>
      <c r="L106" s="43"/>
    </row>
    <row r="107" spans="6:12" s="32" customFormat="1" ht="23.25" x14ac:dyDescent="0.35">
      <c r="F107" s="43"/>
      <c r="G107" s="43"/>
      <c r="H107" s="43"/>
      <c r="I107" s="46"/>
      <c r="K107" s="43"/>
      <c r="L107" s="43"/>
    </row>
    <row r="108" spans="6:12" s="32" customFormat="1" ht="23.25" x14ac:dyDescent="0.35">
      <c r="F108" s="43"/>
      <c r="G108" s="43"/>
      <c r="H108" s="43"/>
      <c r="I108" s="46"/>
      <c r="K108" s="43"/>
      <c r="L108" s="43"/>
    </row>
    <row r="109" spans="6:12" s="32" customFormat="1" ht="23.25" x14ac:dyDescent="0.35">
      <c r="F109" s="43"/>
      <c r="G109" s="43"/>
      <c r="H109" s="43"/>
      <c r="I109" s="46"/>
      <c r="K109" s="43"/>
      <c r="L109" s="43"/>
    </row>
    <row r="110" spans="6:12" s="32" customFormat="1" ht="23.25" x14ac:dyDescent="0.35">
      <c r="F110" s="43"/>
      <c r="G110" s="43"/>
      <c r="H110" s="43"/>
      <c r="I110" s="46"/>
      <c r="K110" s="43"/>
      <c r="L110" s="43"/>
    </row>
    <row r="111" spans="6:12" s="32" customFormat="1" ht="23.25" x14ac:dyDescent="0.35">
      <c r="F111" s="43"/>
      <c r="G111" s="43"/>
      <c r="H111" s="43"/>
      <c r="I111" s="46"/>
      <c r="K111" s="43"/>
      <c r="L111" s="43"/>
    </row>
    <row r="112" spans="6:12" s="32" customFormat="1" ht="23.25" x14ac:dyDescent="0.35">
      <c r="F112" s="43"/>
      <c r="G112" s="43"/>
      <c r="H112" s="43"/>
      <c r="I112" s="46"/>
      <c r="K112" s="43"/>
      <c r="L112" s="43"/>
    </row>
    <row r="113" spans="6:12" s="32" customFormat="1" ht="23.25" x14ac:dyDescent="0.35">
      <c r="F113" s="43"/>
      <c r="G113" s="43"/>
      <c r="H113" s="43"/>
      <c r="I113" s="46"/>
      <c r="K113" s="43"/>
      <c r="L113" s="43"/>
    </row>
    <row r="114" spans="6:12" s="32" customFormat="1" ht="23.25" x14ac:dyDescent="0.35">
      <c r="F114" s="43"/>
      <c r="G114" s="43"/>
      <c r="H114" s="43"/>
      <c r="I114" s="46"/>
      <c r="K114" s="43"/>
      <c r="L114" s="43"/>
    </row>
    <row r="115" spans="6:12" s="32" customFormat="1" ht="23.25" x14ac:dyDescent="0.35">
      <c r="F115" s="43"/>
      <c r="G115" s="43"/>
      <c r="H115" s="43"/>
      <c r="I115" s="46"/>
      <c r="K115" s="43"/>
      <c r="L115" s="43"/>
    </row>
    <row r="116" spans="6:12" s="32" customFormat="1" ht="23.25" x14ac:dyDescent="0.35">
      <c r="F116" s="43"/>
      <c r="G116" s="43"/>
      <c r="H116" s="43"/>
      <c r="I116" s="46"/>
      <c r="K116" s="43"/>
      <c r="L116" s="43"/>
    </row>
    <row r="117" spans="6:12" s="32" customFormat="1" ht="23.25" x14ac:dyDescent="0.35">
      <c r="F117" s="43"/>
      <c r="G117" s="43"/>
      <c r="H117" s="43"/>
      <c r="I117" s="46"/>
      <c r="K117" s="43"/>
      <c r="L117" s="43"/>
    </row>
    <row r="118" spans="6:12" s="32" customFormat="1" ht="23.25" x14ac:dyDescent="0.35">
      <c r="F118" s="43"/>
      <c r="G118" s="43"/>
      <c r="H118" s="43"/>
      <c r="I118" s="46"/>
      <c r="K118" s="43"/>
      <c r="L118" s="43"/>
    </row>
    <row r="119" spans="6:12" s="32" customFormat="1" ht="23.25" x14ac:dyDescent="0.35">
      <c r="F119" s="43"/>
      <c r="G119" s="43"/>
      <c r="H119" s="43"/>
      <c r="I119" s="46"/>
      <c r="K119" s="43"/>
      <c r="L119" s="43"/>
    </row>
    <row r="120" spans="6:12" s="32" customFormat="1" ht="23.25" x14ac:dyDescent="0.35">
      <c r="F120" s="43"/>
      <c r="G120" s="43"/>
      <c r="H120" s="43"/>
      <c r="I120" s="46"/>
      <c r="K120" s="43"/>
      <c r="L120" s="43"/>
    </row>
    <row r="121" spans="6:12" s="32" customFormat="1" ht="23.25" x14ac:dyDescent="0.35">
      <c r="F121" s="43"/>
      <c r="G121" s="43"/>
      <c r="H121" s="43"/>
      <c r="I121" s="46"/>
      <c r="K121" s="43"/>
      <c r="L121" s="43"/>
    </row>
    <row r="122" spans="6:12" s="32" customFormat="1" ht="23.25" x14ac:dyDescent="0.35">
      <c r="F122" s="43"/>
      <c r="G122" s="43"/>
      <c r="H122" s="43"/>
      <c r="I122" s="46"/>
      <c r="K122" s="43"/>
      <c r="L122" s="43"/>
    </row>
    <row r="123" spans="6:12" s="32" customFormat="1" ht="23.25" x14ac:dyDescent="0.35">
      <c r="F123" s="43"/>
      <c r="G123" s="43"/>
      <c r="H123" s="43"/>
      <c r="I123" s="46"/>
      <c r="K123" s="43"/>
      <c r="L123" s="43"/>
    </row>
    <row r="124" spans="6:12" s="32" customFormat="1" ht="23.25" x14ac:dyDescent="0.35">
      <c r="F124" s="43"/>
      <c r="G124" s="43"/>
      <c r="H124" s="43"/>
      <c r="I124" s="46"/>
      <c r="K124" s="43"/>
      <c r="L124" s="43"/>
    </row>
    <row r="125" spans="6:12" s="32" customFormat="1" ht="23.25" x14ac:dyDescent="0.35">
      <c r="F125" s="43"/>
      <c r="G125" s="43"/>
      <c r="H125" s="43"/>
      <c r="I125" s="46"/>
      <c r="K125" s="43"/>
      <c r="L125" s="43"/>
    </row>
    <row r="126" spans="6:12" s="32" customFormat="1" ht="23.25" x14ac:dyDescent="0.35">
      <c r="F126" s="43"/>
      <c r="G126" s="43"/>
      <c r="H126" s="43"/>
      <c r="I126" s="46"/>
      <c r="K126" s="43"/>
      <c r="L126" s="43"/>
    </row>
    <row r="127" spans="6:12" s="32" customFormat="1" ht="23.25" x14ac:dyDescent="0.35">
      <c r="F127" s="43"/>
      <c r="G127" s="43"/>
      <c r="H127" s="43"/>
      <c r="I127" s="46"/>
      <c r="K127" s="43"/>
      <c r="L127" s="43"/>
    </row>
    <row r="128" spans="6:12" s="32" customFormat="1" ht="23.25" x14ac:dyDescent="0.35">
      <c r="F128" s="43"/>
      <c r="G128" s="43"/>
      <c r="H128" s="43"/>
      <c r="I128" s="46"/>
      <c r="K128" s="43"/>
      <c r="L128" s="43"/>
    </row>
    <row r="129" spans="6:12" s="32" customFormat="1" ht="23.25" x14ac:dyDescent="0.35">
      <c r="F129" s="43"/>
      <c r="G129" s="43"/>
      <c r="H129" s="43"/>
      <c r="I129" s="46"/>
      <c r="K129" s="43"/>
      <c r="L129" s="43"/>
    </row>
    <row r="130" spans="6:12" s="32" customFormat="1" ht="23.25" x14ac:dyDescent="0.35">
      <c r="F130" s="43"/>
      <c r="G130" s="43"/>
      <c r="H130" s="43"/>
      <c r="I130" s="46"/>
      <c r="K130" s="43"/>
      <c r="L130" s="43"/>
    </row>
    <row r="131" spans="6:12" s="32" customFormat="1" ht="23.25" x14ac:dyDescent="0.35">
      <c r="F131" s="43"/>
      <c r="G131" s="43"/>
      <c r="H131" s="43"/>
      <c r="I131" s="46"/>
      <c r="K131" s="43"/>
      <c r="L131" s="43"/>
    </row>
    <row r="132" spans="6:12" s="32" customFormat="1" ht="23.25" x14ac:dyDescent="0.35">
      <c r="F132" s="43"/>
      <c r="G132" s="43"/>
      <c r="H132" s="43"/>
      <c r="I132" s="46"/>
      <c r="K132" s="43"/>
      <c r="L132" s="43"/>
    </row>
    <row r="133" spans="6:12" s="32" customFormat="1" ht="23.25" x14ac:dyDescent="0.35">
      <c r="F133" s="43"/>
      <c r="G133" s="43"/>
      <c r="H133" s="43"/>
      <c r="I133" s="46"/>
      <c r="K133" s="43"/>
      <c r="L133" s="43"/>
    </row>
    <row r="134" spans="6:12" s="32" customFormat="1" ht="23.25" x14ac:dyDescent="0.35">
      <c r="F134" s="43"/>
      <c r="G134" s="43"/>
      <c r="H134" s="43"/>
      <c r="I134" s="46"/>
      <c r="K134" s="43"/>
      <c r="L134" s="43"/>
    </row>
    <row r="135" spans="6:12" s="32" customFormat="1" ht="23.25" x14ac:dyDescent="0.35">
      <c r="F135" s="43"/>
      <c r="G135" s="43"/>
      <c r="H135" s="43"/>
      <c r="I135" s="46"/>
      <c r="K135" s="43"/>
      <c r="L135" s="43"/>
    </row>
    <row r="136" spans="6:12" s="32" customFormat="1" ht="23.25" x14ac:dyDescent="0.35">
      <c r="F136" s="43"/>
      <c r="G136" s="43"/>
      <c r="H136" s="43"/>
      <c r="I136" s="46"/>
      <c r="K136" s="43"/>
      <c r="L136" s="43"/>
    </row>
    <row r="137" spans="6:12" s="32" customFormat="1" ht="23.25" x14ac:dyDescent="0.35">
      <c r="F137" s="43"/>
      <c r="G137" s="43"/>
      <c r="H137" s="43"/>
      <c r="I137" s="46"/>
      <c r="K137" s="43"/>
      <c r="L137" s="43"/>
    </row>
    <row r="138" spans="6:12" s="32" customFormat="1" ht="23.25" x14ac:dyDescent="0.35">
      <c r="F138" s="43"/>
      <c r="G138" s="43"/>
      <c r="H138" s="43"/>
      <c r="I138" s="46"/>
      <c r="K138" s="43"/>
      <c r="L138" s="43"/>
    </row>
    <row r="139" spans="6:12" s="32" customFormat="1" ht="23.25" x14ac:dyDescent="0.35">
      <c r="F139" s="43"/>
      <c r="G139" s="43"/>
      <c r="H139" s="43"/>
      <c r="I139" s="46"/>
      <c r="K139" s="43"/>
      <c r="L139" s="43"/>
    </row>
    <row r="140" spans="6:12" s="32" customFormat="1" ht="23.25" x14ac:dyDescent="0.35">
      <c r="F140" s="43"/>
      <c r="G140" s="43"/>
      <c r="H140" s="43"/>
      <c r="I140" s="46"/>
      <c r="K140" s="43"/>
      <c r="L140" s="43"/>
    </row>
    <row r="141" spans="6:12" s="32" customFormat="1" ht="23.25" x14ac:dyDescent="0.35">
      <c r="F141" s="43"/>
      <c r="G141" s="43"/>
      <c r="H141" s="43"/>
      <c r="I141" s="46"/>
      <c r="K141" s="43"/>
      <c r="L141" s="43"/>
    </row>
    <row r="142" spans="6:12" s="32" customFormat="1" ht="23.25" x14ac:dyDescent="0.35">
      <c r="F142" s="43"/>
      <c r="G142" s="43"/>
      <c r="H142" s="43"/>
      <c r="I142" s="46"/>
      <c r="K142" s="43"/>
      <c r="L142" s="43"/>
    </row>
    <row r="143" spans="6:12" s="32" customFormat="1" ht="23.25" x14ac:dyDescent="0.35">
      <c r="F143" s="43"/>
      <c r="G143" s="43"/>
      <c r="H143" s="43"/>
      <c r="I143" s="46"/>
      <c r="K143" s="43"/>
      <c r="L143" s="43"/>
    </row>
    <row r="144" spans="6:12" s="32" customFormat="1" ht="23.25" x14ac:dyDescent="0.35">
      <c r="F144" s="43"/>
      <c r="G144" s="43"/>
      <c r="H144" s="43"/>
      <c r="I144" s="46"/>
      <c r="K144" s="43"/>
      <c r="L144" s="43"/>
    </row>
    <row r="145" spans="6:12" s="32" customFormat="1" ht="23.25" x14ac:dyDescent="0.35">
      <c r="F145" s="43"/>
      <c r="G145" s="43"/>
      <c r="H145" s="43"/>
      <c r="I145" s="46"/>
      <c r="K145" s="43"/>
      <c r="L145" s="43"/>
    </row>
    <row r="146" spans="6:12" s="32" customFormat="1" ht="23.25" x14ac:dyDescent="0.35">
      <c r="F146" s="43"/>
      <c r="G146" s="43"/>
      <c r="H146" s="43"/>
      <c r="I146" s="46"/>
      <c r="K146" s="43"/>
      <c r="L146" s="43"/>
    </row>
    <row r="147" spans="6:12" s="32" customFormat="1" ht="23.25" x14ac:dyDescent="0.35">
      <c r="F147" s="43"/>
      <c r="G147" s="43"/>
      <c r="H147" s="43"/>
      <c r="I147" s="46"/>
      <c r="K147" s="43"/>
      <c r="L147" s="43"/>
    </row>
    <row r="148" spans="6:12" s="32" customFormat="1" ht="23.25" x14ac:dyDescent="0.35">
      <c r="F148" s="43"/>
      <c r="G148" s="43"/>
      <c r="H148" s="43"/>
      <c r="I148" s="46"/>
      <c r="K148" s="43"/>
      <c r="L148" s="43"/>
    </row>
    <row r="149" spans="6:12" s="32" customFormat="1" ht="23.25" x14ac:dyDescent="0.35">
      <c r="F149" s="43"/>
      <c r="G149" s="43"/>
      <c r="H149" s="43"/>
      <c r="I149" s="46"/>
      <c r="K149" s="43"/>
      <c r="L149" s="43"/>
    </row>
    <row r="150" spans="6:12" s="32" customFormat="1" ht="23.25" x14ac:dyDescent="0.35">
      <c r="F150" s="43"/>
      <c r="G150" s="43"/>
      <c r="H150" s="43"/>
      <c r="I150" s="46"/>
      <c r="K150" s="43"/>
      <c r="L150" s="43"/>
    </row>
    <row r="151" spans="6:12" s="32" customFormat="1" ht="23.25" x14ac:dyDescent="0.35">
      <c r="F151" s="43"/>
      <c r="G151" s="43"/>
      <c r="H151" s="43"/>
      <c r="I151" s="46"/>
      <c r="K151" s="43"/>
      <c r="L151" s="43"/>
    </row>
    <row r="152" spans="6:12" s="32" customFormat="1" ht="23.25" x14ac:dyDescent="0.35">
      <c r="F152" s="43"/>
      <c r="G152" s="43"/>
      <c r="H152" s="43"/>
      <c r="I152" s="46"/>
      <c r="K152" s="43"/>
      <c r="L152" s="43"/>
    </row>
    <row r="153" spans="6:12" s="32" customFormat="1" ht="23.25" x14ac:dyDescent="0.35">
      <c r="F153" s="43"/>
      <c r="G153" s="43"/>
      <c r="H153" s="43"/>
      <c r="I153" s="46"/>
      <c r="K153" s="43"/>
      <c r="L153" s="43"/>
    </row>
    <row r="154" spans="6:12" s="32" customFormat="1" ht="23.25" x14ac:dyDescent="0.35">
      <c r="F154" s="43"/>
      <c r="G154" s="43"/>
      <c r="H154" s="43"/>
      <c r="I154" s="46"/>
      <c r="K154" s="43"/>
      <c r="L154" s="43"/>
    </row>
    <row r="155" spans="6:12" s="32" customFormat="1" ht="23.25" x14ac:dyDescent="0.35">
      <c r="F155" s="43"/>
      <c r="G155" s="43"/>
      <c r="H155" s="43"/>
      <c r="I155" s="46"/>
      <c r="K155" s="43"/>
      <c r="L155" s="43"/>
    </row>
    <row r="156" spans="6:12" s="32" customFormat="1" ht="23.25" x14ac:dyDescent="0.35">
      <c r="F156" s="43"/>
      <c r="G156" s="43"/>
      <c r="H156" s="43"/>
      <c r="I156" s="46"/>
      <c r="K156" s="43"/>
      <c r="L156" s="43"/>
    </row>
    <row r="157" spans="6:12" s="32" customFormat="1" ht="23.25" x14ac:dyDescent="0.35">
      <c r="F157" s="43"/>
      <c r="G157" s="43"/>
      <c r="H157" s="43"/>
      <c r="I157" s="46"/>
      <c r="K157" s="43"/>
      <c r="L157" s="43"/>
    </row>
    <row r="158" spans="6:12" s="32" customFormat="1" ht="23.25" x14ac:dyDescent="0.35">
      <c r="F158" s="43"/>
      <c r="G158" s="43"/>
      <c r="H158" s="43"/>
      <c r="I158" s="46"/>
      <c r="K158" s="43"/>
      <c r="L158" s="43"/>
    </row>
    <row r="159" spans="6:12" s="32" customFormat="1" ht="23.25" x14ac:dyDescent="0.35">
      <c r="F159" s="43"/>
      <c r="G159" s="43"/>
      <c r="H159" s="43"/>
      <c r="I159" s="46"/>
      <c r="K159" s="43"/>
      <c r="L159" s="43"/>
    </row>
    <row r="160" spans="6:12" s="32" customFormat="1" ht="23.25" x14ac:dyDescent="0.35">
      <c r="F160" s="43"/>
      <c r="G160" s="43"/>
      <c r="H160" s="43"/>
      <c r="I160" s="46"/>
      <c r="K160" s="43"/>
      <c r="L160" s="43"/>
    </row>
    <row r="161" spans="6:12" s="32" customFormat="1" ht="23.25" x14ac:dyDescent="0.35">
      <c r="F161" s="43"/>
      <c r="G161" s="43"/>
      <c r="H161" s="43"/>
      <c r="I161" s="46"/>
      <c r="K161" s="43"/>
      <c r="L161" s="43"/>
    </row>
    <row r="162" spans="6:12" s="32" customFormat="1" ht="23.25" x14ac:dyDescent="0.35">
      <c r="F162" s="43"/>
      <c r="G162" s="43"/>
      <c r="H162" s="43"/>
      <c r="I162" s="46"/>
      <c r="K162" s="43"/>
      <c r="L162" s="43"/>
    </row>
    <row r="163" spans="6:12" s="32" customFormat="1" ht="23.25" x14ac:dyDescent="0.35">
      <c r="F163" s="43"/>
      <c r="G163" s="43"/>
      <c r="H163" s="43"/>
      <c r="I163" s="46"/>
      <c r="K163" s="43"/>
      <c r="L163" s="43"/>
    </row>
    <row r="164" spans="6:12" s="32" customFormat="1" ht="23.25" x14ac:dyDescent="0.35">
      <c r="F164" s="43"/>
      <c r="G164" s="43"/>
      <c r="H164" s="43"/>
      <c r="I164" s="46"/>
      <c r="K164" s="43"/>
      <c r="L164" s="43"/>
    </row>
    <row r="165" spans="6:12" s="32" customFormat="1" ht="23.25" x14ac:dyDescent="0.35">
      <c r="F165" s="43"/>
      <c r="G165" s="43"/>
      <c r="H165" s="43"/>
      <c r="I165" s="46"/>
      <c r="K165" s="43"/>
      <c r="L165" s="43"/>
    </row>
    <row r="166" spans="6:12" s="21" customFormat="1" ht="12.75" x14ac:dyDescent="0.2">
      <c r="F166" s="3"/>
      <c r="G166" s="3"/>
      <c r="H166" s="3"/>
      <c r="I166" s="28"/>
      <c r="K166" s="3"/>
      <c r="L166" s="3"/>
    </row>
    <row r="167" spans="6:12" s="21" customFormat="1" ht="12.75" x14ac:dyDescent="0.2">
      <c r="F167" s="3"/>
      <c r="G167" s="3"/>
      <c r="H167" s="3"/>
      <c r="I167" s="28"/>
      <c r="K167" s="3"/>
      <c r="L167" s="3"/>
    </row>
    <row r="168" spans="6:12" s="21" customFormat="1" ht="12.75" x14ac:dyDescent="0.2">
      <c r="F168" s="3"/>
      <c r="G168" s="3"/>
      <c r="H168" s="3"/>
      <c r="I168" s="28"/>
      <c r="K168" s="3"/>
      <c r="L168" s="3"/>
    </row>
    <row r="169" spans="6:12" s="21" customFormat="1" ht="12.75" x14ac:dyDescent="0.2">
      <c r="F169" s="3"/>
      <c r="G169" s="3"/>
      <c r="H169" s="3"/>
      <c r="I169" s="28"/>
      <c r="K169" s="3"/>
      <c r="L169" s="3"/>
    </row>
    <row r="170" spans="6:12" s="21" customFormat="1" ht="12.75" x14ac:dyDescent="0.2">
      <c r="F170" s="3"/>
      <c r="G170" s="3"/>
      <c r="H170" s="3"/>
      <c r="I170" s="28"/>
      <c r="K170" s="3"/>
      <c r="L170" s="3"/>
    </row>
  </sheetData>
  <mergeCells count="25">
    <mergeCell ref="C2:T2"/>
    <mergeCell ref="C3:T3"/>
    <mergeCell ref="C4:T4"/>
    <mergeCell ref="C6:C10"/>
    <mergeCell ref="D6:D10"/>
    <mergeCell ref="E6:G6"/>
    <mergeCell ref="H6:H10"/>
    <mergeCell ref="I6:I10"/>
    <mergeCell ref="J6:L6"/>
    <mergeCell ref="M6:M10"/>
    <mergeCell ref="N6:P6"/>
    <mergeCell ref="Q6:Q10"/>
    <mergeCell ref="R6:T6"/>
    <mergeCell ref="E7:E10"/>
    <mergeCell ref="F7:F10"/>
    <mergeCell ref="G7:G10"/>
    <mergeCell ref="P7:P10"/>
    <mergeCell ref="R7:R10"/>
    <mergeCell ref="S7:S10"/>
    <mergeCell ref="T7:T10"/>
    <mergeCell ref="J7:J10"/>
    <mergeCell ref="K7:K10"/>
    <mergeCell ref="L7:L10"/>
    <mergeCell ref="N7:N10"/>
    <mergeCell ref="O7:O1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T171"/>
  <sheetViews>
    <sheetView topLeftCell="C29" zoomScale="50" zoomScaleNormal="50" workbookViewId="0">
      <selection activeCell="D49" sqref="D49"/>
    </sheetView>
  </sheetViews>
  <sheetFormatPr defaultColWidth="8.85546875" defaultRowHeight="20.25" x14ac:dyDescent="0.3"/>
  <cols>
    <col min="1" max="1" width="12.140625" style="20" hidden="1" customWidth="1"/>
    <col min="2" max="2" width="0.28515625" style="20" hidden="1" customWidth="1"/>
    <col min="3" max="3" width="110.7109375" style="21" customWidth="1"/>
    <col min="4" max="4" width="26" style="22" customWidth="1"/>
    <col min="5" max="5" width="24.5703125" style="21" customWidth="1"/>
    <col min="6" max="6" width="23.42578125" style="31" customWidth="1"/>
    <col min="7" max="7" width="23.140625" style="31" customWidth="1"/>
    <col min="8" max="8" width="25.85546875" style="3" customWidth="1"/>
    <col min="9" max="9" width="26" style="28" customWidth="1"/>
    <col min="10" max="10" width="25.5703125" style="21" customWidth="1"/>
    <col min="11" max="11" width="23.85546875" style="31" customWidth="1"/>
    <col min="12" max="12" width="23.140625" style="31" customWidth="1"/>
    <col min="13" max="13" width="26.140625" style="24" customWidth="1"/>
    <col min="14" max="14" width="25.7109375" style="24" customWidth="1"/>
    <col min="15" max="15" width="21.5703125" style="21" customWidth="1"/>
    <col min="16" max="16" width="21.140625" style="21" customWidth="1"/>
    <col min="17" max="17" width="23" style="21" customWidth="1"/>
    <col min="18" max="18" width="27.42578125" style="21" customWidth="1"/>
    <col min="19" max="19" width="23.28515625" style="21" customWidth="1"/>
    <col min="20" max="20" width="26.42578125" style="21" customWidth="1"/>
    <col min="21" max="16384" width="8.85546875" style="21"/>
  </cols>
  <sheetData>
    <row r="1" spans="3:20" ht="15" customHeight="1" x14ac:dyDescent="0.3">
      <c r="E1" s="4"/>
      <c r="F1" s="7"/>
      <c r="G1" s="6"/>
      <c r="H1" s="6"/>
      <c r="I1" s="5"/>
      <c r="J1" s="1"/>
      <c r="K1" s="6"/>
      <c r="L1" s="6"/>
      <c r="M1" s="23"/>
    </row>
    <row r="2" spans="3:20" ht="43.5" customHeight="1" x14ac:dyDescent="0.3">
      <c r="C2" s="68" t="s">
        <v>13</v>
      </c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</row>
    <row r="3" spans="3:20" ht="51.75" customHeight="1" x14ac:dyDescent="0.3">
      <c r="C3" s="68" t="s">
        <v>82</v>
      </c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</row>
    <row r="4" spans="3:20" ht="46.5" customHeight="1" x14ac:dyDescent="0.3">
      <c r="C4" s="68" t="s">
        <v>28</v>
      </c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</row>
    <row r="5" spans="3:20" ht="36" customHeight="1" x14ac:dyDescent="0.3">
      <c r="C5" s="25" t="s">
        <v>0</v>
      </c>
      <c r="D5" s="26"/>
      <c r="E5" s="25"/>
      <c r="F5" s="27"/>
      <c r="G5" s="27"/>
      <c r="H5" s="2"/>
      <c r="K5" s="29"/>
      <c r="L5" s="29"/>
      <c r="M5" s="29"/>
      <c r="N5" s="29"/>
      <c r="O5" s="29"/>
      <c r="P5" s="29"/>
      <c r="Q5" s="29"/>
      <c r="R5" s="29"/>
      <c r="S5" s="29"/>
      <c r="T5" s="30" t="s">
        <v>29</v>
      </c>
    </row>
    <row r="6" spans="3:20" ht="32.450000000000003" customHeight="1" x14ac:dyDescent="0.3">
      <c r="C6" s="69" t="s">
        <v>1</v>
      </c>
      <c r="D6" s="70" t="s">
        <v>83</v>
      </c>
      <c r="E6" s="71" t="s">
        <v>2</v>
      </c>
      <c r="F6" s="71"/>
      <c r="G6" s="71"/>
      <c r="H6" s="72" t="s">
        <v>84</v>
      </c>
      <c r="I6" s="73" t="s">
        <v>85</v>
      </c>
      <c r="J6" s="69" t="s">
        <v>2</v>
      </c>
      <c r="K6" s="69"/>
      <c r="L6" s="69"/>
      <c r="M6" s="73" t="s">
        <v>86</v>
      </c>
      <c r="N6" s="69" t="s">
        <v>2</v>
      </c>
      <c r="O6" s="69"/>
      <c r="P6" s="69"/>
      <c r="Q6" s="74" t="s">
        <v>62</v>
      </c>
      <c r="R6" s="69" t="s">
        <v>2</v>
      </c>
      <c r="S6" s="69"/>
      <c r="T6" s="69"/>
    </row>
    <row r="7" spans="3:20" ht="12.75" customHeight="1" x14ac:dyDescent="0.3">
      <c r="C7" s="69"/>
      <c r="D7" s="70" t="s">
        <v>3</v>
      </c>
      <c r="E7" s="75" t="s">
        <v>4</v>
      </c>
      <c r="F7" s="75" t="s">
        <v>5</v>
      </c>
      <c r="G7" s="76" t="s">
        <v>11</v>
      </c>
      <c r="H7" s="72"/>
      <c r="I7" s="73" t="s">
        <v>6</v>
      </c>
      <c r="J7" s="77" t="s">
        <v>4</v>
      </c>
      <c r="K7" s="75" t="s">
        <v>5</v>
      </c>
      <c r="L7" s="76" t="s">
        <v>11</v>
      </c>
      <c r="M7" s="73" t="s">
        <v>6</v>
      </c>
      <c r="N7" s="77" t="s">
        <v>4</v>
      </c>
      <c r="O7" s="75" t="s">
        <v>5</v>
      </c>
      <c r="P7" s="76" t="s">
        <v>11</v>
      </c>
      <c r="Q7" s="74" t="s">
        <v>6</v>
      </c>
      <c r="R7" s="77" t="s">
        <v>4</v>
      </c>
      <c r="S7" s="75" t="s">
        <v>5</v>
      </c>
      <c r="T7" s="76" t="s">
        <v>11</v>
      </c>
    </row>
    <row r="8" spans="3:20" ht="12.75" customHeight="1" x14ac:dyDescent="0.3">
      <c r="C8" s="69"/>
      <c r="D8" s="70"/>
      <c r="E8" s="75"/>
      <c r="F8" s="75"/>
      <c r="G8" s="76"/>
      <c r="H8" s="72"/>
      <c r="I8" s="73" t="s">
        <v>7</v>
      </c>
      <c r="J8" s="77"/>
      <c r="K8" s="75"/>
      <c r="L8" s="76"/>
      <c r="M8" s="73" t="s">
        <v>7</v>
      </c>
      <c r="N8" s="77"/>
      <c r="O8" s="75"/>
      <c r="P8" s="76"/>
      <c r="Q8" s="74" t="s">
        <v>7</v>
      </c>
      <c r="R8" s="77"/>
      <c r="S8" s="75"/>
      <c r="T8" s="76"/>
    </row>
    <row r="9" spans="3:20" ht="72.599999999999994" customHeight="1" x14ac:dyDescent="0.3">
      <c r="C9" s="69"/>
      <c r="D9" s="70"/>
      <c r="E9" s="75"/>
      <c r="F9" s="75"/>
      <c r="G9" s="76"/>
      <c r="H9" s="72"/>
      <c r="I9" s="73"/>
      <c r="J9" s="77"/>
      <c r="K9" s="75"/>
      <c r="L9" s="76"/>
      <c r="M9" s="73"/>
      <c r="N9" s="77"/>
      <c r="O9" s="75"/>
      <c r="P9" s="76"/>
      <c r="Q9" s="74"/>
      <c r="R9" s="77"/>
      <c r="S9" s="75"/>
      <c r="T9" s="76"/>
    </row>
    <row r="10" spans="3:20" ht="107.25" customHeight="1" x14ac:dyDescent="0.3">
      <c r="C10" s="69"/>
      <c r="D10" s="70"/>
      <c r="E10" s="75"/>
      <c r="F10" s="75"/>
      <c r="G10" s="76"/>
      <c r="H10" s="72"/>
      <c r="I10" s="73"/>
      <c r="J10" s="77"/>
      <c r="K10" s="75"/>
      <c r="L10" s="76"/>
      <c r="M10" s="73"/>
      <c r="N10" s="77"/>
      <c r="O10" s="75"/>
      <c r="P10" s="76"/>
      <c r="Q10" s="74"/>
      <c r="R10" s="77"/>
      <c r="S10" s="75"/>
      <c r="T10" s="76"/>
    </row>
    <row r="11" spans="3:20" ht="24.75" customHeight="1" x14ac:dyDescent="0.3">
      <c r="C11" s="13">
        <v>1</v>
      </c>
      <c r="D11" s="14">
        <v>2</v>
      </c>
      <c r="E11" s="13">
        <v>3</v>
      </c>
      <c r="F11" s="15">
        <v>4</v>
      </c>
      <c r="G11" s="15">
        <v>5</v>
      </c>
      <c r="H11" s="15">
        <v>6</v>
      </c>
      <c r="I11" s="13">
        <v>7</v>
      </c>
      <c r="J11" s="13">
        <v>8</v>
      </c>
      <c r="K11" s="15">
        <v>9</v>
      </c>
      <c r="L11" s="15">
        <v>10</v>
      </c>
      <c r="M11" s="19">
        <v>11</v>
      </c>
      <c r="N11" s="13">
        <v>12</v>
      </c>
      <c r="O11" s="15">
        <v>13</v>
      </c>
      <c r="P11" s="15">
        <v>14</v>
      </c>
      <c r="Q11" s="16" t="s">
        <v>15</v>
      </c>
      <c r="R11" s="13" t="s">
        <v>14</v>
      </c>
      <c r="S11" s="15" t="s">
        <v>16</v>
      </c>
      <c r="T11" s="15" t="s">
        <v>17</v>
      </c>
    </row>
    <row r="12" spans="3:20" s="43" customFormat="1" ht="28.15" customHeight="1" x14ac:dyDescent="0.35">
      <c r="C12" s="34" t="s">
        <v>30</v>
      </c>
      <c r="D12" s="47"/>
      <c r="E12" s="8"/>
      <c r="F12" s="8"/>
      <c r="G12" s="8"/>
      <c r="H12" s="8"/>
      <c r="I12" s="48"/>
      <c r="J12" s="8"/>
      <c r="K12" s="8"/>
      <c r="L12" s="8"/>
      <c r="M12" s="48"/>
      <c r="N12" s="8"/>
      <c r="O12" s="8"/>
      <c r="P12" s="8"/>
      <c r="Q12" s="47"/>
      <c r="R12" s="8"/>
      <c r="S12" s="8"/>
      <c r="T12" s="8"/>
    </row>
    <row r="13" spans="3:20" s="43" customFormat="1" ht="38.450000000000003" customHeight="1" x14ac:dyDescent="0.35">
      <c r="C13" s="35" t="s">
        <v>55</v>
      </c>
      <c r="D13" s="49">
        <f t="shared" ref="D13:D14" si="0">E13+F13</f>
        <v>45663100</v>
      </c>
      <c r="E13" s="9">
        <f>E14+E15+E20</f>
        <v>45663100</v>
      </c>
      <c r="F13" s="9">
        <f t="shared" ref="F13:H13" si="1">F14+F15+F20</f>
        <v>0</v>
      </c>
      <c r="G13" s="9">
        <f t="shared" si="1"/>
        <v>0</v>
      </c>
      <c r="H13" s="9">
        <f t="shared" si="1"/>
        <v>19345500</v>
      </c>
      <c r="I13" s="49">
        <f t="shared" ref="I13:I14" si="2">J13+K13</f>
        <v>21188092.760000002</v>
      </c>
      <c r="J13" s="9">
        <f>J14+J15+J20</f>
        <v>21188092.760000002</v>
      </c>
      <c r="K13" s="9">
        <f t="shared" ref="K13:L13" si="3">K14+K15+K20</f>
        <v>0</v>
      </c>
      <c r="L13" s="9">
        <f t="shared" si="3"/>
        <v>0</v>
      </c>
      <c r="M13" s="49">
        <f t="shared" ref="M13:M14" si="4">N13+O13</f>
        <v>18531565.699999999</v>
      </c>
      <c r="N13" s="9">
        <f>N14+N15+N20</f>
        <v>18531565.699999999</v>
      </c>
      <c r="O13" s="9">
        <f t="shared" ref="O13:P13" si="5">O14+O15+O20</f>
        <v>0</v>
      </c>
      <c r="P13" s="9">
        <f t="shared" si="5"/>
        <v>0</v>
      </c>
      <c r="Q13" s="9">
        <f>I13-M13</f>
        <v>2656527.0600000024</v>
      </c>
      <c r="R13" s="9">
        <f>J13-N13</f>
        <v>2656527.0600000024</v>
      </c>
      <c r="S13" s="9">
        <f>K13-O13</f>
        <v>0</v>
      </c>
      <c r="T13" s="9">
        <f>L13-P13</f>
        <v>0</v>
      </c>
    </row>
    <row r="14" spans="3:20" s="43" customFormat="1" ht="94.9" customHeight="1" x14ac:dyDescent="0.35">
      <c r="C14" s="36" t="s">
        <v>31</v>
      </c>
      <c r="D14" s="49">
        <f t="shared" si="0"/>
        <v>100</v>
      </c>
      <c r="E14" s="9">
        <v>100</v>
      </c>
      <c r="F14" s="9">
        <v>0</v>
      </c>
      <c r="G14" s="9">
        <v>0</v>
      </c>
      <c r="H14" s="9">
        <v>0</v>
      </c>
      <c r="I14" s="49">
        <f t="shared" si="2"/>
        <v>0</v>
      </c>
      <c r="J14" s="9">
        <v>0</v>
      </c>
      <c r="K14" s="9">
        <v>0</v>
      </c>
      <c r="L14" s="9">
        <v>0</v>
      </c>
      <c r="M14" s="49">
        <f t="shared" si="4"/>
        <v>117.28</v>
      </c>
      <c r="N14" s="9">
        <v>117.28</v>
      </c>
      <c r="O14" s="9">
        <v>0</v>
      </c>
      <c r="P14" s="9">
        <v>0</v>
      </c>
      <c r="Q14" s="9">
        <f t="shared" ref="Q14:T46" si="6">I14-M14</f>
        <v>-117.28</v>
      </c>
      <c r="R14" s="9">
        <f t="shared" si="6"/>
        <v>-117.28</v>
      </c>
      <c r="S14" s="9">
        <f t="shared" si="6"/>
        <v>0</v>
      </c>
      <c r="T14" s="9">
        <f t="shared" si="6"/>
        <v>0</v>
      </c>
    </row>
    <row r="15" spans="3:20" s="43" customFormat="1" ht="28.15" customHeight="1" x14ac:dyDescent="0.35">
      <c r="C15" s="36" t="s">
        <v>58</v>
      </c>
      <c r="D15" s="49">
        <f>E15+F15</f>
        <v>19045000</v>
      </c>
      <c r="E15" s="9">
        <f>E16+E17+E18+E19</f>
        <v>19045000</v>
      </c>
      <c r="F15" s="9">
        <f t="shared" ref="F15:H15" si="7">F16+F17+F18+F19</f>
        <v>0</v>
      </c>
      <c r="G15" s="9">
        <f t="shared" si="7"/>
        <v>0</v>
      </c>
      <c r="H15" s="9">
        <f t="shared" si="7"/>
        <v>7515500</v>
      </c>
      <c r="I15" s="49">
        <f>J15+K15</f>
        <v>8922795.4100000001</v>
      </c>
      <c r="J15" s="9">
        <f>J16+J17+J18+J19</f>
        <v>8922795.4100000001</v>
      </c>
      <c r="K15" s="9">
        <f t="shared" ref="K15:L15" si="8">K16+K17+K18+K19</f>
        <v>0</v>
      </c>
      <c r="L15" s="9">
        <f t="shared" si="8"/>
        <v>0</v>
      </c>
      <c r="M15" s="49">
        <f>N15+O15</f>
        <v>7034822.0099999998</v>
      </c>
      <c r="N15" s="9">
        <f>N16+N17+N18+N19</f>
        <v>7034822.0099999998</v>
      </c>
      <c r="O15" s="9">
        <f t="shared" ref="O15:P15" si="9">O16+O17+O18+O19</f>
        <v>0</v>
      </c>
      <c r="P15" s="9">
        <f t="shared" si="9"/>
        <v>0</v>
      </c>
      <c r="Q15" s="9">
        <f t="shared" si="6"/>
        <v>1887973.4000000004</v>
      </c>
      <c r="R15" s="9">
        <f t="shared" si="6"/>
        <v>1887973.4000000004</v>
      </c>
      <c r="S15" s="9">
        <f t="shared" si="6"/>
        <v>0</v>
      </c>
      <c r="T15" s="9">
        <f t="shared" si="6"/>
        <v>0</v>
      </c>
    </row>
    <row r="16" spans="3:20" s="43" customFormat="1" ht="65.45" customHeight="1" x14ac:dyDescent="0.35">
      <c r="C16" s="36" t="s">
        <v>32</v>
      </c>
      <c r="D16" s="49">
        <f t="shared" ref="D16:D54" si="10">E16+F16</f>
        <v>12000</v>
      </c>
      <c r="E16" s="9">
        <v>12000</v>
      </c>
      <c r="F16" s="9">
        <v>0</v>
      </c>
      <c r="G16" s="9">
        <v>0</v>
      </c>
      <c r="H16" s="9">
        <v>5500</v>
      </c>
      <c r="I16" s="49">
        <f t="shared" ref="I16:I46" si="11">J16+K16</f>
        <v>5751.1</v>
      </c>
      <c r="J16" s="9">
        <v>5751.1</v>
      </c>
      <c r="K16" s="9">
        <v>0</v>
      </c>
      <c r="L16" s="9">
        <v>0</v>
      </c>
      <c r="M16" s="49">
        <f t="shared" ref="M16:M46" si="12">N16+O16</f>
        <v>6551.42</v>
      </c>
      <c r="N16" s="9">
        <v>6551.42</v>
      </c>
      <c r="O16" s="9">
        <v>0</v>
      </c>
      <c r="P16" s="9">
        <v>0</v>
      </c>
      <c r="Q16" s="9">
        <f t="shared" si="6"/>
        <v>-800.31999999999971</v>
      </c>
      <c r="R16" s="9">
        <f t="shared" si="6"/>
        <v>-800.31999999999971</v>
      </c>
      <c r="S16" s="9">
        <f t="shared" si="6"/>
        <v>0</v>
      </c>
      <c r="T16" s="9">
        <f t="shared" si="6"/>
        <v>0</v>
      </c>
    </row>
    <row r="17" spans="3:20" s="43" customFormat="1" ht="65.45" customHeight="1" x14ac:dyDescent="0.35">
      <c r="C17" s="36" t="s">
        <v>33</v>
      </c>
      <c r="D17" s="49">
        <f t="shared" si="10"/>
        <v>446500</v>
      </c>
      <c r="E17" s="9">
        <v>446500</v>
      </c>
      <c r="F17" s="9">
        <v>0</v>
      </c>
      <c r="G17" s="9">
        <v>0</v>
      </c>
      <c r="H17" s="9">
        <v>110000</v>
      </c>
      <c r="I17" s="49">
        <f t="shared" si="11"/>
        <v>378705.81</v>
      </c>
      <c r="J17" s="9">
        <v>378705.81</v>
      </c>
      <c r="K17" s="9">
        <v>0</v>
      </c>
      <c r="L17" s="9">
        <v>0</v>
      </c>
      <c r="M17" s="49">
        <f t="shared" si="12"/>
        <v>180969.62</v>
      </c>
      <c r="N17" s="9">
        <v>180969.62</v>
      </c>
      <c r="O17" s="9">
        <v>0</v>
      </c>
      <c r="P17" s="9">
        <v>0</v>
      </c>
      <c r="Q17" s="9">
        <f t="shared" si="6"/>
        <v>197736.19</v>
      </c>
      <c r="R17" s="9">
        <f t="shared" si="6"/>
        <v>197736.19</v>
      </c>
      <c r="S17" s="9">
        <f t="shared" si="6"/>
        <v>0</v>
      </c>
      <c r="T17" s="9">
        <f t="shared" si="6"/>
        <v>0</v>
      </c>
    </row>
    <row r="18" spans="3:20" s="43" customFormat="1" ht="65.45" customHeight="1" x14ac:dyDescent="0.35">
      <c r="C18" s="36" t="s">
        <v>34</v>
      </c>
      <c r="D18" s="49">
        <f t="shared" si="10"/>
        <v>5719000</v>
      </c>
      <c r="E18" s="9">
        <v>5719000</v>
      </c>
      <c r="F18" s="9">
        <v>0</v>
      </c>
      <c r="G18" s="9">
        <v>0</v>
      </c>
      <c r="H18" s="9">
        <v>1350000</v>
      </c>
      <c r="I18" s="49">
        <f t="shared" si="11"/>
        <v>2544860.1600000001</v>
      </c>
      <c r="J18" s="9">
        <v>2544860.1600000001</v>
      </c>
      <c r="K18" s="9">
        <v>0</v>
      </c>
      <c r="L18" s="9">
        <v>0</v>
      </c>
      <c r="M18" s="49">
        <f t="shared" si="12"/>
        <v>1516440.37</v>
      </c>
      <c r="N18" s="9">
        <v>1516440.37</v>
      </c>
      <c r="O18" s="9">
        <v>0</v>
      </c>
      <c r="P18" s="9">
        <v>0</v>
      </c>
      <c r="Q18" s="9">
        <f t="shared" si="6"/>
        <v>1028419.79</v>
      </c>
      <c r="R18" s="9">
        <f t="shared" si="6"/>
        <v>1028419.79</v>
      </c>
      <c r="S18" s="9">
        <f t="shared" si="6"/>
        <v>0</v>
      </c>
      <c r="T18" s="9">
        <f t="shared" si="6"/>
        <v>0</v>
      </c>
    </row>
    <row r="19" spans="3:20" s="43" customFormat="1" ht="65.45" customHeight="1" x14ac:dyDescent="0.35">
      <c r="C19" s="36" t="s">
        <v>35</v>
      </c>
      <c r="D19" s="49">
        <f t="shared" si="10"/>
        <v>12867500</v>
      </c>
      <c r="E19" s="9">
        <v>12867500</v>
      </c>
      <c r="F19" s="9">
        <v>0</v>
      </c>
      <c r="G19" s="9">
        <v>0</v>
      </c>
      <c r="H19" s="9">
        <v>6050000</v>
      </c>
      <c r="I19" s="49">
        <f t="shared" si="11"/>
        <v>5993478.3399999999</v>
      </c>
      <c r="J19" s="9">
        <v>5993478.3399999999</v>
      </c>
      <c r="K19" s="9">
        <v>0</v>
      </c>
      <c r="L19" s="9">
        <v>0</v>
      </c>
      <c r="M19" s="49">
        <f t="shared" si="12"/>
        <v>5330860.5999999996</v>
      </c>
      <c r="N19" s="9">
        <v>5330860.5999999996</v>
      </c>
      <c r="O19" s="9">
        <v>0</v>
      </c>
      <c r="P19" s="9">
        <v>0</v>
      </c>
      <c r="Q19" s="9">
        <f t="shared" si="6"/>
        <v>662617.74000000022</v>
      </c>
      <c r="R19" s="9">
        <f t="shared" si="6"/>
        <v>662617.74000000022</v>
      </c>
      <c r="S19" s="9">
        <f t="shared" si="6"/>
        <v>0</v>
      </c>
      <c r="T19" s="9">
        <f t="shared" si="6"/>
        <v>0</v>
      </c>
    </row>
    <row r="20" spans="3:20" s="43" customFormat="1" ht="30.75" customHeight="1" x14ac:dyDescent="0.35">
      <c r="C20" s="36" t="s">
        <v>36</v>
      </c>
      <c r="D20" s="49">
        <f>E20+F20</f>
        <v>26618000</v>
      </c>
      <c r="E20" s="9">
        <f>E22+E23+E21</f>
        <v>26618000</v>
      </c>
      <c r="F20" s="9">
        <f t="shared" ref="F20:H20" si="13">F22+F23</f>
        <v>0</v>
      </c>
      <c r="G20" s="9">
        <f t="shared" si="13"/>
        <v>0</v>
      </c>
      <c r="H20" s="9">
        <f t="shared" si="13"/>
        <v>11830000</v>
      </c>
      <c r="I20" s="49">
        <f t="shared" si="11"/>
        <v>12265297.350000001</v>
      </c>
      <c r="J20" s="9">
        <f>J22+J23+J21</f>
        <v>12265297.350000001</v>
      </c>
      <c r="K20" s="9">
        <f t="shared" ref="K20:L20" si="14">K22+K23</f>
        <v>0</v>
      </c>
      <c r="L20" s="9">
        <f t="shared" si="14"/>
        <v>0</v>
      </c>
      <c r="M20" s="49">
        <f t="shared" si="12"/>
        <v>11496626.41</v>
      </c>
      <c r="N20" s="50">
        <f>N22+N23</f>
        <v>11496626.41</v>
      </c>
      <c r="O20" s="9">
        <f t="shared" ref="O20:P20" si="15">O22+O23</f>
        <v>0</v>
      </c>
      <c r="P20" s="9">
        <f t="shared" si="15"/>
        <v>0</v>
      </c>
      <c r="Q20" s="9">
        <f t="shared" si="6"/>
        <v>768670.94000000134</v>
      </c>
      <c r="R20" s="50">
        <f>J20-N20</f>
        <v>768670.94000000134</v>
      </c>
      <c r="S20" s="9">
        <f t="shared" si="6"/>
        <v>0</v>
      </c>
      <c r="T20" s="9">
        <f t="shared" si="6"/>
        <v>0</v>
      </c>
    </row>
    <row r="21" spans="3:20" s="43" customFormat="1" ht="30.75" customHeight="1" x14ac:dyDescent="0.35">
      <c r="C21" s="36" t="s">
        <v>54</v>
      </c>
      <c r="D21" s="49">
        <f t="shared" si="10"/>
        <v>0</v>
      </c>
      <c r="E21" s="9">
        <v>0</v>
      </c>
      <c r="F21" s="9">
        <v>0</v>
      </c>
      <c r="G21" s="9">
        <v>0</v>
      </c>
      <c r="H21" s="9">
        <v>0</v>
      </c>
      <c r="I21" s="49">
        <f t="shared" si="11"/>
        <v>0</v>
      </c>
      <c r="J21" s="9">
        <v>0</v>
      </c>
      <c r="K21" s="9">
        <v>0</v>
      </c>
      <c r="L21" s="9">
        <v>0</v>
      </c>
      <c r="M21" s="49">
        <f t="shared" si="12"/>
        <v>0</v>
      </c>
      <c r="N21" s="9">
        <v>0</v>
      </c>
      <c r="O21" s="9">
        <v>0</v>
      </c>
      <c r="P21" s="9">
        <v>0</v>
      </c>
      <c r="Q21" s="9">
        <f t="shared" si="6"/>
        <v>0</v>
      </c>
      <c r="R21" s="50">
        <f>J21-N21</f>
        <v>0</v>
      </c>
      <c r="S21" s="9">
        <f t="shared" si="6"/>
        <v>0</v>
      </c>
      <c r="T21" s="9">
        <f t="shared" si="6"/>
        <v>0</v>
      </c>
    </row>
    <row r="22" spans="3:20" s="43" customFormat="1" ht="33.75" customHeight="1" x14ac:dyDescent="0.35">
      <c r="C22" s="36" t="s">
        <v>56</v>
      </c>
      <c r="D22" s="49">
        <f t="shared" si="10"/>
        <v>1221000</v>
      </c>
      <c r="E22" s="9">
        <v>1221000</v>
      </c>
      <c r="F22" s="9">
        <v>0</v>
      </c>
      <c r="G22" s="9">
        <v>0</v>
      </c>
      <c r="H22" s="9">
        <v>530000</v>
      </c>
      <c r="I22" s="49">
        <f t="shared" si="11"/>
        <v>777114.89</v>
      </c>
      <c r="J22" s="9">
        <v>777114.89</v>
      </c>
      <c r="K22" s="9">
        <v>0</v>
      </c>
      <c r="L22" s="9">
        <v>0</v>
      </c>
      <c r="M22" s="49">
        <f t="shared" si="12"/>
        <v>517952.49</v>
      </c>
      <c r="N22" s="50">
        <v>517952.49</v>
      </c>
      <c r="O22" s="9">
        <v>0</v>
      </c>
      <c r="P22" s="9">
        <v>0</v>
      </c>
      <c r="Q22" s="9">
        <f t="shared" si="6"/>
        <v>259162.40000000002</v>
      </c>
      <c r="R22" s="50">
        <f t="shared" si="6"/>
        <v>259162.40000000002</v>
      </c>
      <c r="S22" s="9">
        <f t="shared" si="6"/>
        <v>0</v>
      </c>
      <c r="T22" s="9">
        <f t="shared" si="6"/>
        <v>0</v>
      </c>
    </row>
    <row r="23" spans="3:20" s="43" customFormat="1" ht="37.15" customHeight="1" x14ac:dyDescent="0.35">
      <c r="C23" s="36" t="s">
        <v>57</v>
      </c>
      <c r="D23" s="49">
        <f t="shared" si="10"/>
        <v>25397000</v>
      </c>
      <c r="E23" s="9">
        <v>25397000</v>
      </c>
      <c r="F23" s="9">
        <v>0</v>
      </c>
      <c r="G23" s="9">
        <v>0</v>
      </c>
      <c r="H23" s="9">
        <v>11300000</v>
      </c>
      <c r="I23" s="49">
        <f t="shared" si="11"/>
        <v>11488182.460000001</v>
      </c>
      <c r="J23" s="9">
        <v>11488182.460000001</v>
      </c>
      <c r="K23" s="9">
        <v>0</v>
      </c>
      <c r="L23" s="9">
        <v>0</v>
      </c>
      <c r="M23" s="49">
        <f t="shared" si="12"/>
        <v>10978673.92</v>
      </c>
      <c r="N23" s="50">
        <v>10978673.92</v>
      </c>
      <c r="O23" s="9">
        <v>0</v>
      </c>
      <c r="P23" s="9">
        <v>0</v>
      </c>
      <c r="Q23" s="9">
        <f t="shared" si="6"/>
        <v>509508.54000000097</v>
      </c>
      <c r="R23" s="50">
        <f t="shared" si="6"/>
        <v>509508.54000000097</v>
      </c>
      <c r="S23" s="9">
        <f t="shared" si="6"/>
        <v>0</v>
      </c>
      <c r="T23" s="9">
        <f t="shared" si="6"/>
        <v>0</v>
      </c>
    </row>
    <row r="24" spans="3:20" s="43" customFormat="1" ht="35.450000000000003" customHeight="1" x14ac:dyDescent="0.35">
      <c r="C24" s="37" t="s">
        <v>37</v>
      </c>
      <c r="D24" s="49">
        <f t="shared" si="10"/>
        <v>1313151</v>
      </c>
      <c r="E24" s="9">
        <f>E25+E26+E27+E28</f>
        <v>837700</v>
      </c>
      <c r="F24" s="9">
        <f t="shared" ref="F24:H24" si="16">F25+F26+F27+F28</f>
        <v>475451</v>
      </c>
      <c r="G24" s="9">
        <f t="shared" si="16"/>
        <v>0</v>
      </c>
      <c r="H24" s="9">
        <f t="shared" si="16"/>
        <v>171800</v>
      </c>
      <c r="I24" s="49">
        <f t="shared" si="11"/>
        <v>451308.73</v>
      </c>
      <c r="J24" s="9">
        <f>J25+J26+J27+J28</f>
        <v>159034.71999999997</v>
      </c>
      <c r="K24" s="9">
        <f t="shared" ref="K24:L24" si="17">K25+K26+K27+K28</f>
        <v>292274.01</v>
      </c>
      <c r="L24" s="9">
        <f t="shared" si="17"/>
        <v>0</v>
      </c>
      <c r="M24" s="49">
        <f t="shared" si="12"/>
        <v>3116124.46</v>
      </c>
      <c r="N24" s="9">
        <f>N25+N26+N27+N28</f>
        <v>866068.85000000009</v>
      </c>
      <c r="O24" s="9">
        <f t="shared" ref="O24:P24" si="18">O25+O26+O27+O28</f>
        <v>2250055.61</v>
      </c>
      <c r="P24" s="9">
        <f t="shared" si="18"/>
        <v>0</v>
      </c>
      <c r="Q24" s="9">
        <f t="shared" si="6"/>
        <v>-2664815.73</v>
      </c>
      <c r="R24" s="9">
        <f t="shared" si="6"/>
        <v>-707034.13000000012</v>
      </c>
      <c r="S24" s="9">
        <f t="shared" si="6"/>
        <v>-1957781.5999999999</v>
      </c>
      <c r="T24" s="9">
        <f t="shared" si="6"/>
        <v>0</v>
      </c>
    </row>
    <row r="25" spans="3:20" s="43" customFormat="1" ht="39.6" customHeight="1" x14ac:dyDescent="0.35">
      <c r="C25" s="38" t="s">
        <v>38</v>
      </c>
      <c r="D25" s="49">
        <f t="shared" si="10"/>
        <v>87700</v>
      </c>
      <c r="E25" s="9">
        <v>87700</v>
      </c>
      <c r="F25" s="9">
        <v>0</v>
      </c>
      <c r="G25" s="9">
        <v>0</v>
      </c>
      <c r="H25" s="9">
        <v>31800</v>
      </c>
      <c r="I25" s="49">
        <f t="shared" si="11"/>
        <v>73258.759999999995</v>
      </c>
      <c r="J25" s="9">
        <v>73258.759999999995</v>
      </c>
      <c r="K25" s="9">
        <v>0</v>
      </c>
      <c r="L25" s="9">
        <v>0</v>
      </c>
      <c r="M25" s="49">
        <f t="shared" si="12"/>
        <v>205484.81</v>
      </c>
      <c r="N25" s="9">
        <v>205484.81</v>
      </c>
      <c r="O25" s="9">
        <v>0</v>
      </c>
      <c r="P25" s="9">
        <v>0</v>
      </c>
      <c r="Q25" s="9">
        <f t="shared" si="6"/>
        <v>-132226.04999999999</v>
      </c>
      <c r="R25" s="9">
        <f t="shared" si="6"/>
        <v>-132226.04999999999</v>
      </c>
      <c r="S25" s="9">
        <f t="shared" si="6"/>
        <v>0</v>
      </c>
      <c r="T25" s="9">
        <f t="shared" si="6"/>
        <v>0</v>
      </c>
    </row>
    <row r="26" spans="3:20" s="43" customFormat="1" ht="119.25" customHeight="1" x14ac:dyDescent="0.35">
      <c r="C26" s="39" t="s">
        <v>66</v>
      </c>
      <c r="D26" s="49">
        <f t="shared" si="10"/>
        <v>750000</v>
      </c>
      <c r="E26" s="9">
        <v>750000</v>
      </c>
      <c r="F26" s="9">
        <v>0</v>
      </c>
      <c r="G26" s="9">
        <v>0</v>
      </c>
      <c r="H26" s="9">
        <v>140000</v>
      </c>
      <c r="I26" s="49">
        <f t="shared" si="11"/>
        <v>81931.16</v>
      </c>
      <c r="J26" s="9">
        <v>81931.16</v>
      </c>
      <c r="K26" s="9">
        <v>0</v>
      </c>
      <c r="L26" s="9">
        <v>0</v>
      </c>
      <c r="M26" s="49">
        <f t="shared" si="12"/>
        <v>623000</v>
      </c>
      <c r="N26" s="9">
        <v>623000</v>
      </c>
      <c r="O26" s="9">
        <v>0</v>
      </c>
      <c r="P26" s="9">
        <v>0</v>
      </c>
      <c r="Q26" s="9">
        <f t="shared" si="6"/>
        <v>-541068.84</v>
      </c>
      <c r="R26" s="9">
        <f t="shared" si="6"/>
        <v>-541068.84</v>
      </c>
      <c r="S26" s="9">
        <f t="shared" si="6"/>
        <v>0</v>
      </c>
      <c r="T26" s="9">
        <f t="shared" si="6"/>
        <v>0</v>
      </c>
    </row>
    <row r="27" spans="3:20" s="43" customFormat="1" ht="39" customHeight="1" x14ac:dyDescent="0.35">
      <c r="C27" s="38" t="s">
        <v>39</v>
      </c>
      <c r="D27" s="49">
        <f t="shared" si="10"/>
        <v>0</v>
      </c>
      <c r="E27" s="9">
        <v>0</v>
      </c>
      <c r="F27" s="9">
        <v>0</v>
      </c>
      <c r="G27" s="9">
        <v>0</v>
      </c>
      <c r="H27" s="9">
        <v>0</v>
      </c>
      <c r="I27" s="49">
        <f t="shared" si="11"/>
        <v>3844.8</v>
      </c>
      <c r="J27" s="9">
        <v>3844.8</v>
      </c>
      <c r="K27" s="9">
        <v>0</v>
      </c>
      <c r="L27" s="9">
        <v>0</v>
      </c>
      <c r="M27" s="49">
        <f t="shared" si="12"/>
        <v>37584.04</v>
      </c>
      <c r="N27" s="9">
        <v>37584.04</v>
      </c>
      <c r="O27" s="9">
        <v>0</v>
      </c>
      <c r="P27" s="9">
        <v>0</v>
      </c>
      <c r="Q27" s="9">
        <f t="shared" si="6"/>
        <v>-33739.24</v>
      </c>
      <c r="R27" s="9">
        <f t="shared" si="6"/>
        <v>-33739.24</v>
      </c>
      <c r="S27" s="9">
        <f t="shared" si="6"/>
        <v>0</v>
      </c>
      <c r="T27" s="9">
        <f t="shared" si="6"/>
        <v>0</v>
      </c>
    </row>
    <row r="28" spans="3:20" s="43" customFormat="1" ht="36.75" customHeight="1" x14ac:dyDescent="0.35">
      <c r="C28" s="17" t="s">
        <v>40</v>
      </c>
      <c r="D28" s="49">
        <f t="shared" si="10"/>
        <v>475451</v>
      </c>
      <c r="E28" s="9">
        <f>E29+E30</f>
        <v>0</v>
      </c>
      <c r="F28" s="9">
        <f t="shared" ref="F28:H28" si="19">F29+F30</f>
        <v>475451</v>
      </c>
      <c r="G28" s="9">
        <f t="shared" si="19"/>
        <v>0</v>
      </c>
      <c r="H28" s="9">
        <f t="shared" si="19"/>
        <v>0</v>
      </c>
      <c r="I28" s="49">
        <f t="shared" si="11"/>
        <v>292274.01</v>
      </c>
      <c r="J28" s="9">
        <f>J29+J30</f>
        <v>0</v>
      </c>
      <c r="K28" s="9">
        <f t="shared" ref="K28:L28" si="20">K29+K30</f>
        <v>292274.01</v>
      </c>
      <c r="L28" s="9">
        <f t="shared" si="20"/>
        <v>0</v>
      </c>
      <c r="M28" s="49">
        <f t="shared" si="12"/>
        <v>2250055.61</v>
      </c>
      <c r="N28" s="9">
        <f>N29+N30</f>
        <v>0</v>
      </c>
      <c r="O28" s="9">
        <f t="shared" ref="O28:P28" si="21">O29+O30</f>
        <v>2250055.61</v>
      </c>
      <c r="P28" s="9">
        <f t="shared" si="21"/>
        <v>0</v>
      </c>
      <c r="Q28" s="9">
        <f t="shared" si="6"/>
        <v>-1957781.5999999999</v>
      </c>
      <c r="R28" s="9">
        <f t="shared" si="6"/>
        <v>0</v>
      </c>
      <c r="S28" s="9">
        <f t="shared" si="6"/>
        <v>-1957781.5999999999</v>
      </c>
      <c r="T28" s="9">
        <f t="shared" si="6"/>
        <v>0</v>
      </c>
    </row>
    <row r="29" spans="3:20" s="43" customFormat="1" ht="54.6" customHeight="1" x14ac:dyDescent="0.35">
      <c r="C29" s="40" t="s">
        <v>41</v>
      </c>
      <c r="D29" s="49">
        <f t="shared" si="10"/>
        <v>462611</v>
      </c>
      <c r="E29" s="9">
        <v>0</v>
      </c>
      <c r="F29" s="9">
        <v>462611</v>
      </c>
      <c r="G29" s="9">
        <v>0</v>
      </c>
      <c r="H29" s="9">
        <v>0</v>
      </c>
      <c r="I29" s="49">
        <f t="shared" si="11"/>
        <v>279434.01</v>
      </c>
      <c r="J29" s="9">
        <v>0</v>
      </c>
      <c r="K29" s="9">
        <v>279434.01</v>
      </c>
      <c r="L29" s="9">
        <v>0</v>
      </c>
      <c r="M29" s="49">
        <f t="shared" si="12"/>
        <v>278013.61</v>
      </c>
      <c r="N29" s="9">
        <v>0</v>
      </c>
      <c r="O29" s="9">
        <f>276615.97+1397.64</f>
        <v>278013.61</v>
      </c>
      <c r="P29" s="9">
        <v>0</v>
      </c>
      <c r="Q29" s="9">
        <f t="shared" si="6"/>
        <v>1420.4000000000233</v>
      </c>
      <c r="R29" s="9">
        <f t="shared" si="6"/>
        <v>0</v>
      </c>
      <c r="S29" s="9">
        <f t="shared" si="6"/>
        <v>1420.4000000000233</v>
      </c>
      <c r="T29" s="9">
        <f t="shared" si="6"/>
        <v>0</v>
      </c>
    </row>
    <row r="30" spans="3:20" s="43" customFormat="1" ht="43.9" customHeight="1" x14ac:dyDescent="0.35">
      <c r="C30" s="40" t="s">
        <v>42</v>
      </c>
      <c r="D30" s="49">
        <f t="shared" si="10"/>
        <v>12840</v>
      </c>
      <c r="E30" s="9">
        <v>0</v>
      </c>
      <c r="F30" s="9">
        <v>12840</v>
      </c>
      <c r="G30" s="9">
        <v>0</v>
      </c>
      <c r="H30" s="9">
        <v>0</v>
      </c>
      <c r="I30" s="49">
        <f t="shared" si="11"/>
        <v>12840</v>
      </c>
      <c r="J30" s="9">
        <v>0</v>
      </c>
      <c r="K30" s="9">
        <v>12840</v>
      </c>
      <c r="L30" s="9">
        <v>0</v>
      </c>
      <c r="M30" s="49">
        <f t="shared" si="12"/>
        <v>1972042</v>
      </c>
      <c r="N30" s="9">
        <v>0</v>
      </c>
      <c r="O30" s="9">
        <v>1972042</v>
      </c>
      <c r="P30" s="9">
        <v>0</v>
      </c>
      <c r="Q30" s="9">
        <f t="shared" si="6"/>
        <v>-1959202</v>
      </c>
      <c r="R30" s="9">
        <f t="shared" si="6"/>
        <v>0</v>
      </c>
      <c r="S30" s="9">
        <f t="shared" si="6"/>
        <v>-1959202</v>
      </c>
      <c r="T30" s="9">
        <f t="shared" si="6"/>
        <v>0</v>
      </c>
    </row>
    <row r="31" spans="3:20" s="43" customFormat="1" ht="30.6" customHeight="1" x14ac:dyDescent="0.35">
      <c r="C31" s="37" t="s">
        <v>43</v>
      </c>
      <c r="D31" s="49">
        <f>E31+F31</f>
        <v>47386941</v>
      </c>
      <c r="E31" s="9">
        <f>E32+E33+E34</f>
        <v>47386941</v>
      </c>
      <c r="F31" s="9">
        <f t="shared" ref="F31:G31" si="22">F32+F33</f>
        <v>0</v>
      </c>
      <c r="G31" s="9">
        <f t="shared" si="22"/>
        <v>0</v>
      </c>
      <c r="H31" s="9">
        <f>H32+H33+H34</f>
        <v>21227085</v>
      </c>
      <c r="I31" s="49">
        <f t="shared" si="11"/>
        <v>21113816</v>
      </c>
      <c r="J31" s="9">
        <f>J32+J33+J34</f>
        <v>21113816</v>
      </c>
      <c r="K31" s="9">
        <f>K32+K33+K34</f>
        <v>0</v>
      </c>
      <c r="L31" s="9">
        <f>L32+L33+L34</f>
        <v>0</v>
      </c>
      <c r="M31" s="49">
        <f t="shared" si="12"/>
        <v>15742865.029999999</v>
      </c>
      <c r="N31" s="9">
        <f>N32+N33+N34</f>
        <v>15742865.029999999</v>
      </c>
      <c r="O31" s="9">
        <f>O32+O33+O34</f>
        <v>0</v>
      </c>
      <c r="P31" s="9">
        <f>P32+P33+P34</f>
        <v>0</v>
      </c>
      <c r="Q31" s="9">
        <f>I31-M31</f>
        <v>5370950.9700000007</v>
      </c>
      <c r="R31" s="9">
        <f t="shared" si="6"/>
        <v>5370950.9700000007</v>
      </c>
      <c r="S31" s="9">
        <f t="shared" si="6"/>
        <v>0</v>
      </c>
      <c r="T31" s="9">
        <f t="shared" si="6"/>
        <v>0</v>
      </c>
    </row>
    <row r="32" spans="3:20" s="43" customFormat="1" ht="40.9" customHeight="1" x14ac:dyDescent="0.35">
      <c r="C32" s="36" t="s">
        <v>51</v>
      </c>
      <c r="D32" s="49">
        <f t="shared" si="10"/>
        <v>47203400</v>
      </c>
      <c r="E32" s="9">
        <v>47203400</v>
      </c>
      <c r="F32" s="9">
        <v>0</v>
      </c>
      <c r="G32" s="9">
        <v>0</v>
      </c>
      <c r="H32" s="9">
        <v>21098200</v>
      </c>
      <c r="I32" s="49">
        <f>J32+K32</f>
        <v>21098200</v>
      </c>
      <c r="J32" s="9">
        <v>21098200</v>
      </c>
      <c r="K32" s="9">
        <v>0</v>
      </c>
      <c r="L32" s="9">
        <v>0</v>
      </c>
      <c r="M32" s="49">
        <f>N32+O32</f>
        <v>15714800.029999999</v>
      </c>
      <c r="N32" s="9">
        <v>15714800.029999999</v>
      </c>
      <c r="O32" s="9">
        <v>0</v>
      </c>
      <c r="P32" s="9">
        <v>0</v>
      </c>
      <c r="Q32" s="9">
        <f t="shared" si="6"/>
        <v>5383399.9700000007</v>
      </c>
      <c r="R32" s="9">
        <f t="shared" si="6"/>
        <v>5383399.9700000007</v>
      </c>
      <c r="S32" s="9">
        <f t="shared" si="6"/>
        <v>0</v>
      </c>
      <c r="T32" s="9">
        <f t="shared" si="6"/>
        <v>0</v>
      </c>
    </row>
    <row r="33" spans="1:20" s="43" customFormat="1" ht="40.9" customHeight="1" x14ac:dyDescent="0.35">
      <c r="C33" s="36" t="s">
        <v>44</v>
      </c>
      <c r="D33" s="49">
        <f>E33+F33</f>
        <v>113269</v>
      </c>
      <c r="E33" s="9">
        <v>113269</v>
      </c>
      <c r="F33" s="9">
        <v>0</v>
      </c>
      <c r="G33" s="9">
        <v>0</v>
      </c>
      <c r="H33" s="9">
        <v>113269</v>
      </c>
      <c r="I33" s="49">
        <f t="shared" si="11"/>
        <v>0</v>
      </c>
      <c r="J33" s="9">
        <v>0</v>
      </c>
      <c r="K33" s="9">
        <v>0</v>
      </c>
      <c r="L33" s="9">
        <v>0</v>
      </c>
      <c r="M33" s="49">
        <f t="shared" si="12"/>
        <v>0</v>
      </c>
      <c r="N33" s="9">
        <v>0</v>
      </c>
      <c r="O33" s="9">
        <v>0</v>
      </c>
      <c r="P33" s="9">
        <v>0</v>
      </c>
      <c r="Q33" s="9">
        <f t="shared" si="6"/>
        <v>0</v>
      </c>
      <c r="R33" s="9">
        <f t="shared" si="6"/>
        <v>0</v>
      </c>
      <c r="S33" s="9">
        <f t="shared" si="6"/>
        <v>0</v>
      </c>
      <c r="T33" s="9">
        <f t="shared" si="6"/>
        <v>0</v>
      </c>
    </row>
    <row r="34" spans="1:20" s="43" customFormat="1" ht="40.9" customHeight="1" x14ac:dyDescent="0.35">
      <c r="C34" s="36"/>
      <c r="D34" s="49">
        <f>E34+F34</f>
        <v>70272</v>
      </c>
      <c r="E34" s="9">
        <v>70272</v>
      </c>
      <c r="F34" s="9">
        <v>0</v>
      </c>
      <c r="G34" s="9">
        <v>0</v>
      </c>
      <c r="H34" s="9">
        <v>15616</v>
      </c>
      <c r="I34" s="49"/>
      <c r="J34" s="9">
        <v>15616</v>
      </c>
      <c r="K34" s="9"/>
      <c r="L34" s="9"/>
      <c r="M34" s="49"/>
      <c r="N34" s="9">
        <v>28065</v>
      </c>
      <c r="O34" s="9"/>
      <c r="P34" s="9"/>
      <c r="Q34" s="9"/>
      <c r="R34" s="9">
        <f t="shared" si="6"/>
        <v>-12449</v>
      </c>
      <c r="S34" s="9"/>
      <c r="T34" s="9"/>
    </row>
    <row r="35" spans="1:20" s="43" customFormat="1" ht="43.15" customHeight="1" x14ac:dyDescent="0.35">
      <c r="C35" s="57" t="s">
        <v>52</v>
      </c>
      <c r="D35" s="55">
        <f t="shared" si="10"/>
        <v>94363192</v>
      </c>
      <c r="E35" s="56">
        <f>E13+E24+E31</f>
        <v>93887741</v>
      </c>
      <c r="F35" s="56">
        <f>F13+F24+F31</f>
        <v>475451</v>
      </c>
      <c r="G35" s="56">
        <f>G13+G24+G31</f>
        <v>0</v>
      </c>
      <c r="H35" s="56">
        <f>H13+H24+H31</f>
        <v>40744385</v>
      </c>
      <c r="I35" s="55">
        <f t="shared" si="11"/>
        <v>42753217.490000002</v>
      </c>
      <c r="J35" s="56">
        <f>J13+J24+J31</f>
        <v>42460943.480000004</v>
      </c>
      <c r="K35" s="56">
        <f>K13+K24+K31</f>
        <v>292274.01</v>
      </c>
      <c r="L35" s="56">
        <f>L13+L24+L31</f>
        <v>0</v>
      </c>
      <c r="M35" s="55">
        <f t="shared" si="12"/>
        <v>37390555.189999998</v>
      </c>
      <c r="N35" s="56">
        <f>N13+N24+N31</f>
        <v>35140499.579999998</v>
      </c>
      <c r="O35" s="56">
        <f>O13+O24+O31</f>
        <v>2250055.61</v>
      </c>
      <c r="P35" s="56">
        <f>P13+P24+P31</f>
        <v>0</v>
      </c>
      <c r="Q35" s="56">
        <f t="shared" si="6"/>
        <v>5362662.3000000045</v>
      </c>
      <c r="R35" s="56">
        <f t="shared" si="6"/>
        <v>7320443.900000006</v>
      </c>
      <c r="S35" s="56">
        <f t="shared" si="6"/>
        <v>-1957781.5999999999</v>
      </c>
      <c r="T35" s="56">
        <f t="shared" si="6"/>
        <v>0</v>
      </c>
    </row>
    <row r="36" spans="1:20" s="43" customFormat="1" ht="36.6" customHeight="1" x14ac:dyDescent="0.35">
      <c r="C36" s="35" t="s">
        <v>45</v>
      </c>
      <c r="D36" s="49"/>
      <c r="E36" s="9"/>
      <c r="F36" s="9"/>
      <c r="G36" s="9"/>
      <c r="H36" s="9"/>
      <c r="I36" s="49"/>
      <c r="J36" s="9"/>
      <c r="K36" s="9"/>
      <c r="L36" s="9"/>
      <c r="M36" s="49"/>
      <c r="N36" s="9"/>
      <c r="O36" s="9"/>
      <c r="P36" s="9"/>
      <c r="Q36" s="9"/>
      <c r="R36" s="9"/>
      <c r="S36" s="9"/>
      <c r="T36" s="9"/>
    </row>
    <row r="37" spans="1:20" s="43" customFormat="1" ht="35.450000000000003" customHeight="1" x14ac:dyDescent="0.35">
      <c r="C37" s="41" t="s">
        <v>8</v>
      </c>
      <c r="D37" s="66">
        <f t="shared" si="10"/>
        <v>59708464</v>
      </c>
      <c r="E37" s="50">
        <v>59168460</v>
      </c>
      <c r="F37" s="50">
        <v>540004</v>
      </c>
      <c r="G37" s="50">
        <v>540000</v>
      </c>
      <c r="H37" s="50">
        <v>27711215</v>
      </c>
      <c r="I37" s="66">
        <f t="shared" si="11"/>
        <v>24013017.600000001</v>
      </c>
      <c r="J37" s="50">
        <v>24013017.600000001</v>
      </c>
      <c r="K37" s="50">
        <v>0</v>
      </c>
      <c r="L37" s="50">
        <v>0</v>
      </c>
      <c r="M37" s="49">
        <f t="shared" si="12"/>
        <v>18755573.23</v>
      </c>
      <c r="N37" s="9">
        <v>18755573.23</v>
      </c>
      <c r="O37" s="9">
        <v>0</v>
      </c>
      <c r="P37" s="9">
        <v>0</v>
      </c>
      <c r="Q37" s="9">
        <f t="shared" si="6"/>
        <v>5257444.370000001</v>
      </c>
      <c r="R37" s="9">
        <f t="shared" si="6"/>
        <v>5257444.370000001</v>
      </c>
      <c r="S37" s="9">
        <f t="shared" si="6"/>
        <v>0</v>
      </c>
      <c r="T37" s="9">
        <f t="shared" si="6"/>
        <v>0</v>
      </c>
    </row>
    <row r="38" spans="1:20" s="43" customFormat="1" ht="35.450000000000003" customHeight="1" x14ac:dyDescent="0.35">
      <c r="C38" s="36" t="s">
        <v>46</v>
      </c>
      <c r="D38" s="66">
        <f t="shared" si="10"/>
        <v>21900630</v>
      </c>
      <c r="E38" s="50">
        <v>18844100</v>
      </c>
      <c r="F38" s="50">
        <v>3056530</v>
      </c>
      <c r="G38" s="50">
        <v>2600000</v>
      </c>
      <c r="H38" s="50">
        <v>7923080</v>
      </c>
      <c r="I38" s="66">
        <f t="shared" si="11"/>
        <v>7708230.7400000002</v>
      </c>
      <c r="J38" s="50">
        <v>7503621.0800000001</v>
      </c>
      <c r="K38" s="50">
        <v>204609.66</v>
      </c>
      <c r="L38" s="50">
        <v>0</v>
      </c>
      <c r="M38" s="49">
        <f t="shared" si="12"/>
        <v>8389594.0700000003</v>
      </c>
      <c r="N38" s="9">
        <v>8209093.3899999997</v>
      </c>
      <c r="O38" s="9">
        <v>180500.68</v>
      </c>
      <c r="P38" s="9">
        <v>0</v>
      </c>
      <c r="Q38" s="9">
        <f t="shared" si="6"/>
        <v>-681363.33000000007</v>
      </c>
      <c r="R38" s="9">
        <f t="shared" si="6"/>
        <v>-705472.30999999959</v>
      </c>
      <c r="S38" s="9">
        <f t="shared" si="6"/>
        <v>24108.98000000001</v>
      </c>
      <c r="T38" s="9">
        <f t="shared" si="6"/>
        <v>0</v>
      </c>
    </row>
    <row r="39" spans="1:20" s="44" customFormat="1" ht="35.450000000000003" customHeight="1" x14ac:dyDescent="0.35">
      <c r="C39" s="36" t="s">
        <v>9</v>
      </c>
      <c r="D39" s="66">
        <f t="shared" si="10"/>
        <v>32200</v>
      </c>
      <c r="E39" s="50">
        <v>32200</v>
      </c>
      <c r="F39" s="50">
        <v>0</v>
      </c>
      <c r="G39" s="50">
        <v>0</v>
      </c>
      <c r="H39" s="50">
        <v>19000</v>
      </c>
      <c r="I39" s="66">
        <f t="shared" si="11"/>
        <v>6168</v>
      </c>
      <c r="J39" s="50">
        <v>6168</v>
      </c>
      <c r="K39" s="50">
        <v>0</v>
      </c>
      <c r="L39" s="50">
        <v>0</v>
      </c>
      <c r="M39" s="49">
        <f t="shared" si="12"/>
        <v>1500</v>
      </c>
      <c r="N39" s="9">
        <v>1500</v>
      </c>
      <c r="O39" s="9">
        <v>0</v>
      </c>
      <c r="P39" s="9">
        <v>0</v>
      </c>
      <c r="Q39" s="9">
        <f t="shared" si="6"/>
        <v>4668</v>
      </c>
      <c r="R39" s="9">
        <f t="shared" si="6"/>
        <v>4668</v>
      </c>
      <c r="S39" s="9">
        <f t="shared" si="6"/>
        <v>0</v>
      </c>
      <c r="T39" s="9">
        <f t="shared" si="6"/>
        <v>0</v>
      </c>
    </row>
    <row r="40" spans="1:20" s="43" customFormat="1" ht="35.450000000000003" customHeight="1" x14ac:dyDescent="0.35">
      <c r="C40" s="36" t="s">
        <v>47</v>
      </c>
      <c r="D40" s="66">
        <f t="shared" si="10"/>
        <v>87772</v>
      </c>
      <c r="E40" s="50">
        <v>87772</v>
      </c>
      <c r="F40" s="50">
        <v>0</v>
      </c>
      <c r="G40" s="50">
        <v>0</v>
      </c>
      <c r="H40" s="50">
        <v>15616</v>
      </c>
      <c r="I40" s="66">
        <f t="shared" si="11"/>
        <v>0</v>
      </c>
      <c r="J40" s="50">
        <v>0</v>
      </c>
      <c r="K40" s="50">
        <v>0</v>
      </c>
      <c r="L40" s="50">
        <v>0</v>
      </c>
      <c r="M40" s="49">
        <f t="shared" si="12"/>
        <v>0</v>
      </c>
      <c r="N40" s="9">
        <v>0</v>
      </c>
      <c r="O40" s="9">
        <v>0</v>
      </c>
      <c r="P40" s="9">
        <v>0</v>
      </c>
      <c r="Q40" s="9">
        <f t="shared" si="6"/>
        <v>0</v>
      </c>
      <c r="R40" s="9">
        <f t="shared" si="6"/>
        <v>0</v>
      </c>
      <c r="S40" s="9">
        <f t="shared" si="6"/>
        <v>0</v>
      </c>
      <c r="T40" s="9">
        <f t="shared" si="6"/>
        <v>0</v>
      </c>
    </row>
    <row r="41" spans="1:20" s="43" customFormat="1" ht="35.450000000000003" customHeight="1" x14ac:dyDescent="0.35">
      <c r="C41" s="36" t="s">
        <v>48</v>
      </c>
      <c r="D41" s="66">
        <f t="shared" si="10"/>
        <v>12384746</v>
      </c>
      <c r="E41" s="50">
        <v>11390689</v>
      </c>
      <c r="F41" s="50">
        <v>994057</v>
      </c>
      <c r="G41" s="50">
        <v>987980</v>
      </c>
      <c r="H41" s="50">
        <v>5624549</v>
      </c>
      <c r="I41" s="66">
        <f t="shared" si="11"/>
        <v>3303112.95</v>
      </c>
      <c r="J41" s="50">
        <v>3007112.95</v>
      </c>
      <c r="K41" s="50">
        <v>296000</v>
      </c>
      <c r="L41" s="50">
        <v>0</v>
      </c>
      <c r="M41" s="49">
        <f t="shared" si="12"/>
        <v>4915985.95</v>
      </c>
      <c r="N41" s="9">
        <v>2956953.95</v>
      </c>
      <c r="O41" s="9">
        <v>1959032</v>
      </c>
      <c r="P41" s="9">
        <v>0</v>
      </c>
      <c r="Q41" s="9">
        <f t="shared" si="6"/>
        <v>-1612873</v>
      </c>
      <c r="R41" s="9">
        <f t="shared" si="6"/>
        <v>50159</v>
      </c>
      <c r="S41" s="9">
        <f t="shared" si="6"/>
        <v>-1663032</v>
      </c>
      <c r="T41" s="9">
        <f t="shared" si="6"/>
        <v>0</v>
      </c>
    </row>
    <row r="42" spans="1:20" s="32" customFormat="1" ht="35.450000000000003" customHeight="1" x14ac:dyDescent="0.35">
      <c r="C42" s="36" t="s">
        <v>53</v>
      </c>
      <c r="D42" s="66">
        <f t="shared" si="10"/>
        <v>0</v>
      </c>
      <c r="E42" s="50">
        <v>0</v>
      </c>
      <c r="F42" s="50">
        <v>0</v>
      </c>
      <c r="G42" s="50">
        <v>0</v>
      </c>
      <c r="H42" s="50">
        <v>0</v>
      </c>
      <c r="I42" s="66">
        <f t="shared" si="11"/>
        <v>0</v>
      </c>
      <c r="J42" s="50">
        <v>0</v>
      </c>
      <c r="K42" s="50">
        <v>0</v>
      </c>
      <c r="L42" s="50">
        <v>0</v>
      </c>
      <c r="M42" s="49">
        <f t="shared" si="12"/>
        <v>0</v>
      </c>
      <c r="N42" s="9">
        <v>0</v>
      </c>
      <c r="O42" s="9">
        <v>0</v>
      </c>
      <c r="P42" s="9">
        <v>0</v>
      </c>
      <c r="Q42" s="9">
        <f t="shared" si="6"/>
        <v>0</v>
      </c>
      <c r="R42" s="9">
        <f t="shared" si="6"/>
        <v>0</v>
      </c>
      <c r="S42" s="9">
        <f t="shared" si="6"/>
        <v>0</v>
      </c>
      <c r="T42" s="9">
        <f t="shared" si="6"/>
        <v>0</v>
      </c>
    </row>
    <row r="43" spans="1:20" s="32" customFormat="1" ht="35.450000000000003" customHeight="1" x14ac:dyDescent="0.35">
      <c r="C43" s="42" t="s">
        <v>12</v>
      </c>
      <c r="D43" s="66">
        <f t="shared" si="10"/>
        <v>286540</v>
      </c>
      <c r="E43" s="50">
        <v>286540</v>
      </c>
      <c r="F43" s="50">
        <v>0</v>
      </c>
      <c r="G43" s="50">
        <v>0</v>
      </c>
      <c r="H43" s="50">
        <v>227190</v>
      </c>
      <c r="I43" s="66">
        <f t="shared" si="11"/>
        <v>145372</v>
      </c>
      <c r="J43" s="50">
        <v>145372</v>
      </c>
      <c r="K43" s="50">
        <v>0</v>
      </c>
      <c r="L43" s="50">
        <v>0</v>
      </c>
      <c r="M43" s="49">
        <f t="shared" si="12"/>
        <v>108372</v>
      </c>
      <c r="N43" s="9">
        <v>108372</v>
      </c>
      <c r="O43" s="50">
        <v>0</v>
      </c>
      <c r="P43" s="50">
        <v>0</v>
      </c>
      <c r="Q43" s="9">
        <f t="shared" si="6"/>
        <v>37000</v>
      </c>
      <c r="R43" s="9">
        <f t="shared" si="6"/>
        <v>37000</v>
      </c>
      <c r="S43" s="9">
        <f t="shared" si="6"/>
        <v>0</v>
      </c>
      <c r="T43" s="9">
        <f t="shared" si="6"/>
        <v>0</v>
      </c>
    </row>
    <row r="44" spans="1:20" s="43" customFormat="1" ht="52.15" customHeight="1" x14ac:dyDescent="0.35">
      <c r="A44" s="45"/>
      <c r="B44" s="45"/>
      <c r="C44" s="17" t="s">
        <v>10</v>
      </c>
      <c r="D44" s="66">
        <f t="shared" si="10"/>
        <v>1030000</v>
      </c>
      <c r="E44" s="50">
        <v>1030000</v>
      </c>
      <c r="F44" s="50">
        <v>0</v>
      </c>
      <c r="G44" s="50">
        <v>0</v>
      </c>
      <c r="H44" s="50">
        <v>395500</v>
      </c>
      <c r="I44" s="66">
        <f t="shared" si="11"/>
        <v>269984</v>
      </c>
      <c r="J44" s="50">
        <v>269984</v>
      </c>
      <c r="K44" s="50">
        <v>0</v>
      </c>
      <c r="L44" s="50">
        <v>0</v>
      </c>
      <c r="M44" s="49">
        <f t="shared" si="12"/>
        <v>0</v>
      </c>
      <c r="N44" s="50">
        <v>0</v>
      </c>
      <c r="O44" s="9">
        <v>0</v>
      </c>
      <c r="P44" s="50">
        <v>0</v>
      </c>
      <c r="Q44" s="9">
        <f t="shared" si="6"/>
        <v>269984</v>
      </c>
      <c r="R44" s="9">
        <f t="shared" si="6"/>
        <v>269984</v>
      </c>
      <c r="S44" s="9">
        <f t="shared" si="6"/>
        <v>0</v>
      </c>
      <c r="T44" s="9">
        <f t="shared" si="6"/>
        <v>0</v>
      </c>
    </row>
    <row r="45" spans="1:20" s="43" customFormat="1" ht="34.15" customHeight="1" x14ac:dyDescent="0.35">
      <c r="A45" s="45"/>
      <c r="B45" s="45"/>
      <c r="C45" s="42" t="s">
        <v>49</v>
      </c>
      <c r="D45" s="66">
        <f t="shared" si="10"/>
        <v>200000</v>
      </c>
      <c r="E45" s="50">
        <v>200000</v>
      </c>
      <c r="F45" s="50">
        <v>0</v>
      </c>
      <c r="G45" s="50">
        <v>0</v>
      </c>
      <c r="H45" s="50">
        <v>200000</v>
      </c>
      <c r="I45" s="66">
        <f t="shared" si="11"/>
        <v>0</v>
      </c>
      <c r="J45" s="50">
        <v>0</v>
      </c>
      <c r="K45" s="50">
        <v>0</v>
      </c>
      <c r="L45" s="50">
        <v>0</v>
      </c>
      <c r="M45" s="49">
        <f t="shared" si="12"/>
        <v>0</v>
      </c>
      <c r="N45" s="50">
        <v>0</v>
      </c>
      <c r="O45" s="9">
        <v>0</v>
      </c>
      <c r="P45" s="50">
        <v>0</v>
      </c>
      <c r="Q45" s="9">
        <f t="shared" si="6"/>
        <v>0</v>
      </c>
      <c r="R45" s="9">
        <f t="shared" si="6"/>
        <v>0</v>
      </c>
      <c r="S45" s="9">
        <f t="shared" si="6"/>
        <v>0</v>
      </c>
      <c r="T45" s="9">
        <f t="shared" si="6"/>
        <v>0</v>
      </c>
    </row>
    <row r="46" spans="1:20" s="43" customFormat="1" ht="54" customHeight="1" x14ac:dyDescent="0.35">
      <c r="C46" s="54" t="s">
        <v>50</v>
      </c>
      <c r="D46" s="55">
        <f t="shared" si="10"/>
        <v>95630352</v>
      </c>
      <c r="E46" s="56">
        <f>SUM(E37:E45)</f>
        <v>91039761</v>
      </c>
      <c r="F46" s="56">
        <f t="shared" ref="F46:H46" si="23">SUM(F37:F45)</f>
        <v>4590591</v>
      </c>
      <c r="G46" s="56">
        <f t="shared" si="23"/>
        <v>4127980</v>
      </c>
      <c r="H46" s="56">
        <f t="shared" si="23"/>
        <v>42116150</v>
      </c>
      <c r="I46" s="55">
        <f t="shared" si="11"/>
        <v>35445885.289999999</v>
      </c>
      <c r="J46" s="56">
        <f>SUM(J37:J45)</f>
        <v>34945275.630000003</v>
      </c>
      <c r="K46" s="56">
        <f t="shared" ref="K46:L46" si="24">SUM(K37:K45)</f>
        <v>500609.66000000003</v>
      </c>
      <c r="L46" s="56">
        <f t="shared" si="24"/>
        <v>0</v>
      </c>
      <c r="M46" s="55">
        <f t="shared" si="12"/>
        <v>32171025.25</v>
      </c>
      <c r="N46" s="56">
        <f>SUM(N37:N45)</f>
        <v>30031492.57</v>
      </c>
      <c r="O46" s="56">
        <f t="shared" ref="O46:P46" si="25">SUM(O37:O45)</f>
        <v>2139532.6800000002</v>
      </c>
      <c r="P46" s="56">
        <f t="shared" si="25"/>
        <v>0</v>
      </c>
      <c r="Q46" s="56">
        <f t="shared" si="6"/>
        <v>3274860.0399999991</v>
      </c>
      <c r="R46" s="56">
        <f t="shared" si="6"/>
        <v>4913783.0600000024</v>
      </c>
      <c r="S46" s="56">
        <f t="shared" si="6"/>
        <v>-1638923.02</v>
      </c>
      <c r="T46" s="56">
        <f t="shared" si="6"/>
        <v>0</v>
      </c>
    </row>
    <row r="47" spans="1:20" customFormat="1" ht="45" customHeight="1" x14ac:dyDescent="0.25">
      <c r="A47" s="58"/>
      <c r="B47" s="58"/>
      <c r="C47" s="12" t="s">
        <v>18</v>
      </c>
      <c r="D47" s="62">
        <f t="shared" si="10"/>
        <v>1280000</v>
      </c>
      <c r="E47" s="62">
        <f>E48+E54</f>
        <v>-2847980</v>
      </c>
      <c r="F47" s="62">
        <f t="shared" ref="F47:P47" si="26">F48+F54</f>
        <v>4127980</v>
      </c>
      <c r="G47" s="62">
        <f t="shared" si="26"/>
        <v>4127980</v>
      </c>
      <c r="H47" s="62">
        <f t="shared" si="26"/>
        <v>0</v>
      </c>
      <c r="I47" s="62">
        <f t="shared" si="26"/>
        <v>-7219667.8499999996</v>
      </c>
      <c r="J47" s="62">
        <f t="shared" si="26"/>
        <v>-7515667.8499999996</v>
      </c>
      <c r="K47" s="62">
        <f t="shared" si="26"/>
        <v>296000</v>
      </c>
      <c r="L47" s="62">
        <f t="shared" si="26"/>
        <v>296000</v>
      </c>
      <c r="M47" s="62">
        <f t="shared" si="26"/>
        <v>-5378110.04</v>
      </c>
      <c r="N47" s="62">
        <f t="shared" si="26"/>
        <v>-5378110.04</v>
      </c>
      <c r="O47" s="62">
        <f t="shared" si="26"/>
        <v>0</v>
      </c>
      <c r="P47" s="62">
        <f t="shared" si="26"/>
        <v>0</v>
      </c>
      <c r="Q47" s="63">
        <f>R47+S47</f>
        <v>-1841557.8099999996</v>
      </c>
      <c r="R47" s="64">
        <f t="shared" ref="R47:T54" si="27">J47-N47</f>
        <v>-2137557.8099999996</v>
      </c>
      <c r="S47" s="64">
        <f t="shared" si="27"/>
        <v>296000</v>
      </c>
      <c r="T47" s="64">
        <f t="shared" si="27"/>
        <v>296000</v>
      </c>
    </row>
    <row r="48" spans="1:20" s="59" customFormat="1" ht="42" customHeight="1" x14ac:dyDescent="0.3">
      <c r="C48" s="10" t="s">
        <v>19</v>
      </c>
      <c r="D48" s="51">
        <f t="shared" si="10"/>
        <v>1280000</v>
      </c>
      <c r="E48" s="51">
        <f>E49-E50+E51+E52+E53</f>
        <v>-2847980</v>
      </c>
      <c r="F48" s="51">
        <f t="shared" ref="F48:P48" si="28">F49-F50+F51+F52+F53</f>
        <v>4127980</v>
      </c>
      <c r="G48" s="51">
        <f t="shared" si="28"/>
        <v>4127980</v>
      </c>
      <c r="H48" s="51">
        <f t="shared" si="28"/>
        <v>0</v>
      </c>
      <c r="I48" s="51">
        <f t="shared" si="28"/>
        <v>-7219667.8499999996</v>
      </c>
      <c r="J48" s="51">
        <f t="shared" si="28"/>
        <v>-7515667.8499999996</v>
      </c>
      <c r="K48" s="51">
        <f t="shared" si="28"/>
        <v>296000</v>
      </c>
      <c r="L48" s="51">
        <f t="shared" si="28"/>
        <v>296000</v>
      </c>
      <c r="M48" s="51">
        <f t="shared" si="28"/>
        <v>-5378110.04</v>
      </c>
      <c r="N48" s="51">
        <f t="shared" si="28"/>
        <v>-5378110.04</v>
      </c>
      <c r="O48" s="51">
        <f t="shared" si="28"/>
        <v>0</v>
      </c>
      <c r="P48" s="51">
        <f t="shared" si="28"/>
        <v>0</v>
      </c>
      <c r="Q48" s="50">
        <f>R48+S48</f>
        <v>-1841557.8099999996</v>
      </c>
      <c r="R48" s="50">
        <f t="shared" si="27"/>
        <v>-2137557.8099999996</v>
      </c>
      <c r="S48" s="50">
        <f t="shared" si="27"/>
        <v>296000</v>
      </c>
      <c r="T48" s="50">
        <f t="shared" si="27"/>
        <v>296000</v>
      </c>
    </row>
    <row r="49" spans="1:20" s="61" customFormat="1" ht="45" customHeight="1" x14ac:dyDescent="0.3">
      <c r="A49" s="60">
        <v>208100</v>
      </c>
      <c r="B49" s="61">
        <v>208100</v>
      </c>
      <c r="C49" s="11" t="s">
        <v>20</v>
      </c>
      <c r="D49" s="53">
        <f t="shared" si="10"/>
        <v>2319505.77</v>
      </c>
      <c r="E49" s="52">
        <v>2319505.77</v>
      </c>
      <c r="F49" s="52">
        <v>0</v>
      </c>
      <c r="G49" s="52">
        <v>0</v>
      </c>
      <c r="H49" s="52">
        <v>0</v>
      </c>
      <c r="I49" s="53">
        <f t="shared" ref="I49:I54" si="29">J49+K49</f>
        <v>2319505.77</v>
      </c>
      <c r="J49" s="52">
        <v>2319505.77</v>
      </c>
      <c r="K49" s="52">
        <v>0</v>
      </c>
      <c r="L49" s="52">
        <v>0</v>
      </c>
      <c r="M49" s="53">
        <f t="shared" ref="M49:M51" si="30">N49+O49</f>
        <v>2081191.67</v>
      </c>
      <c r="N49" s="52">
        <v>2081191.67</v>
      </c>
      <c r="O49" s="52">
        <v>0</v>
      </c>
      <c r="P49" s="52">
        <v>0</v>
      </c>
      <c r="Q49" s="52">
        <f>I49-M49</f>
        <v>238314.10000000009</v>
      </c>
      <c r="R49" s="52">
        <f t="shared" si="27"/>
        <v>238314.10000000009</v>
      </c>
      <c r="S49" s="52">
        <f t="shared" si="27"/>
        <v>0</v>
      </c>
      <c r="T49" s="52">
        <f t="shared" si="27"/>
        <v>0</v>
      </c>
    </row>
    <row r="50" spans="1:20" s="61" customFormat="1" ht="47.45" customHeight="1" x14ac:dyDescent="0.3">
      <c r="A50" s="60">
        <v>208200</v>
      </c>
      <c r="C50" s="11" t="s">
        <v>21</v>
      </c>
      <c r="D50" s="53">
        <f t="shared" si="10"/>
        <v>1039505.77</v>
      </c>
      <c r="E50" s="52">
        <v>1039505.77</v>
      </c>
      <c r="F50" s="52">
        <v>0</v>
      </c>
      <c r="G50" s="52">
        <v>0</v>
      </c>
      <c r="H50" s="52">
        <v>0</v>
      </c>
      <c r="I50" s="53">
        <f t="shared" si="29"/>
        <v>9539173.6199999992</v>
      </c>
      <c r="J50" s="52">
        <v>9539173.6199999992</v>
      </c>
      <c r="K50" s="52">
        <v>0</v>
      </c>
      <c r="L50" s="52">
        <v>0</v>
      </c>
      <c r="M50" s="53">
        <f t="shared" si="30"/>
        <v>7459301.71</v>
      </c>
      <c r="N50" s="52">
        <v>7459301.71</v>
      </c>
      <c r="O50" s="52">
        <v>0</v>
      </c>
      <c r="P50" s="52">
        <v>0</v>
      </c>
      <c r="Q50" s="52">
        <f>I50-M50</f>
        <v>2079871.9099999992</v>
      </c>
      <c r="R50" s="52">
        <f t="shared" si="27"/>
        <v>2079871.9099999992</v>
      </c>
      <c r="S50" s="52">
        <f t="shared" si="27"/>
        <v>0</v>
      </c>
      <c r="T50" s="52">
        <f t="shared" si="27"/>
        <v>0</v>
      </c>
    </row>
    <row r="51" spans="1:20" s="61" customFormat="1" ht="47.45" hidden="1" customHeight="1" x14ac:dyDescent="0.3">
      <c r="C51" s="10" t="s">
        <v>23</v>
      </c>
      <c r="D51" s="51">
        <f t="shared" si="10"/>
        <v>0</v>
      </c>
      <c r="E51" s="50">
        <v>0</v>
      </c>
      <c r="F51" s="50">
        <v>0</v>
      </c>
      <c r="G51" s="50">
        <v>0</v>
      </c>
      <c r="H51" s="50">
        <v>0</v>
      </c>
      <c r="I51" s="51">
        <f t="shared" si="29"/>
        <v>0</v>
      </c>
      <c r="J51" s="50">
        <v>0</v>
      </c>
      <c r="K51" s="50">
        <v>0</v>
      </c>
      <c r="L51" s="50">
        <v>0</v>
      </c>
      <c r="M51" s="51">
        <f t="shared" si="30"/>
        <v>0</v>
      </c>
      <c r="N51" s="50"/>
      <c r="O51" s="50">
        <v>0</v>
      </c>
      <c r="P51" s="50">
        <v>0</v>
      </c>
      <c r="Q51" s="50">
        <v>0</v>
      </c>
      <c r="R51" s="50">
        <f t="shared" si="27"/>
        <v>0</v>
      </c>
      <c r="S51" s="50">
        <f t="shared" si="27"/>
        <v>0</v>
      </c>
      <c r="T51" s="50">
        <f t="shared" si="27"/>
        <v>0</v>
      </c>
    </row>
    <row r="52" spans="1:20" s="61" customFormat="1" ht="63.6" hidden="1" customHeight="1" x14ac:dyDescent="0.3">
      <c r="A52" s="60">
        <v>208320</v>
      </c>
      <c r="C52" s="10" t="s">
        <v>26</v>
      </c>
      <c r="D52" s="51">
        <f t="shared" si="10"/>
        <v>0</v>
      </c>
      <c r="E52" s="50"/>
      <c r="F52" s="50"/>
      <c r="G52" s="50">
        <v>0</v>
      </c>
      <c r="H52" s="50">
        <v>0</v>
      </c>
      <c r="I52" s="51">
        <f t="shared" si="29"/>
        <v>0</v>
      </c>
      <c r="J52" s="50"/>
      <c r="K52" s="50"/>
      <c r="L52" s="50">
        <v>0</v>
      </c>
      <c r="M52" s="51">
        <f>N52+O52</f>
        <v>0</v>
      </c>
      <c r="N52" s="50"/>
      <c r="O52" s="50"/>
      <c r="P52" s="50"/>
      <c r="Q52" s="50">
        <v>0</v>
      </c>
      <c r="R52" s="50">
        <f t="shared" si="27"/>
        <v>0</v>
      </c>
      <c r="S52" s="50">
        <f t="shared" si="27"/>
        <v>0</v>
      </c>
      <c r="T52" s="50">
        <f t="shared" si="27"/>
        <v>0</v>
      </c>
    </row>
    <row r="53" spans="1:20" customFormat="1" ht="91.15" customHeight="1" x14ac:dyDescent="0.25">
      <c r="A53" s="58">
        <v>208400</v>
      </c>
      <c r="B53" s="58"/>
      <c r="C53" s="10" t="s">
        <v>22</v>
      </c>
      <c r="D53" s="51">
        <f t="shared" si="10"/>
        <v>0</v>
      </c>
      <c r="E53" s="50">
        <v>-4127980</v>
      </c>
      <c r="F53" s="50">
        <f>-E53</f>
        <v>4127980</v>
      </c>
      <c r="G53" s="50">
        <f>F53</f>
        <v>4127980</v>
      </c>
      <c r="H53" s="50">
        <v>0</v>
      </c>
      <c r="I53" s="51">
        <f t="shared" si="29"/>
        <v>0</v>
      </c>
      <c r="J53" s="50">
        <v>-296000</v>
      </c>
      <c r="K53" s="50">
        <f>-J53</f>
        <v>296000</v>
      </c>
      <c r="L53" s="50">
        <f>K53</f>
        <v>296000</v>
      </c>
      <c r="M53" s="51">
        <f>N53+O53</f>
        <v>0</v>
      </c>
      <c r="N53" s="50">
        <v>0</v>
      </c>
      <c r="O53" s="50">
        <f>-N53</f>
        <v>0</v>
      </c>
      <c r="P53" s="50">
        <f>O53</f>
        <v>0</v>
      </c>
      <c r="Q53" s="50">
        <f>I53-M53</f>
        <v>0</v>
      </c>
      <c r="R53" s="50">
        <f t="shared" si="27"/>
        <v>-296000</v>
      </c>
      <c r="S53" s="50">
        <f t="shared" si="27"/>
        <v>296000</v>
      </c>
      <c r="T53" s="50">
        <f t="shared" si="27"/>
        <v>296000</v>
      </c>
    </row>
    <row r="54" spans="1:20" customFormat="1" ht="42" hidden="1" customHeight="1" x14ac:dyDescent="0.25">
      <c r="A54" s="58">
        <v>401200</v>
      </c>
      <c r="B54" s="58"/>
      <c r="C54" s="10" t="s">
        <v>27</v>
      </c>
      <c r="D54" s="51">
        <f t="shared" si="10"/>
        <v>0</v>
      </c>
      <c r="E54" s="50"/>
      <c r="F54" s="50"/>
      <c r="G54" s="50"/>
      <c r="H54" s="50"/>
      <c r="I54" s="51">
        <f t="shared" si="29"/>
        <v>0</v>
      </c>
      <c r="J54" s="50">
        <v>0</v>
      </c>
      <c r="K54" s="50">
        <v>0</v>
      </c>
      <c r="L54" s="50">
        <v>0</v>
      </c>
      <c r="M54" s="51"/>
      <c r="N54" s="50"/>
      <c r="O54" s="50"/>
      <c r="P54" s="50"/>
      <c r="Q54" s="50">
        <v>0</v>
      </c>
      <c r="R54" s="50">
        <f t="shared" si="27"/>
        <v>0</v>
      </c>
      <c r="S54" s="50">
        <f t="shared" si="27"/>
        <v>0</v>
      </c>
      <c r="T54" s="50">
        <f t="shared" si="27"/>
        <v>0</v>
      </c>
    </row>
    <row r="55" spans="1:20" customFormat="1" ht="55.15" hidden="1" customHeight="1" x14ac:dyDescent="0.25">
      <c r="A55" s="58"/>
      <c r="B55" s="58"/>
      <c r="C55" s="18" t="s">
        <v>24</v>
      </c>
      <c r="D55" s="51"/>
      <c r="E55" s="50"/>
      <c r="F55" s="50"/>
      <c r="G55" s="50"/>
      <c r="H55" s="50"/>
      <c r="I55" s="51"/>
      <c r="J55" s="50"/>
      <c r="K55" s="50"/>
      <c r="L55" s="50"/>
      <c r="M55" s="51"/>
      <c r="N55" s="50"/>
      <c r="O55" s="50"/>
      <c r="P55" s="50"/>
      <c r="Q55" s="50"/>
      <c r="R55" s="50"/>
      <c r="S55" s="50"/>
      <c r="T55" s="50"/>
    </row>
    <row r="56" spans="1:20" customFormat="1" ht="43.15" hidden="1" customHeight="1" x14ac:dyDescent="0.25">
      <c r="A56" s="58"/>
      <c r="B56" s="58"/>
      <c r="C56" s="10" t="s">
        <v>25</v>
      </c>
      <c r="D56" s="51">
        <f>D57-D58</f>
        <v>0</v>
      </c>
      <c r="E56" s="51">
        <f>E57-E58+E59</f>
        <v>0</v>
      </c>
      <c r="F56" s="51">
        <f>F57-F58+F59</f>
        <v>0</v>
      </c>
      <c r="G56" s="51">
        <f>G57-G58+G59</f>
        <v>0</v>
      </c>
      <c r="H56" s="51">
        <f>H57-H58+H59</f>
        <v>0</v>
      </c>
      <c r="I56" s="51">
        <f>J56+K56</f>
        <v>0</v>
      </c>
      <c r="J56" s="51">
        <f>J57-J58</f>
        <v>0</v>
      </c>
      <c r="K56" s="51">
        <f>K57-K58</f>
        <v>0</v>
      </c>
      <c r="L56" s="51">
        <f>L57-L58</f>
        <v>0</v>
      </c>
      <c r="M56" s="51">
        <f>N56+O56</f>
        <v>0</v>
      </c>
      <c r="N56" s="51">
        <f>N57-N58</f>
        <v>0</v>
      </c>
      <c r="O56" s="51">
        <f>O57-O58</f>
        <v>0</v>
      </c>
      <c r="P56" s="51">
        <f>P57-P58</f>
        <v>0</v>
      </c>
      <c r="Q56" s="50">
        <f t="shared" ref="Q56:T58" si="31">I56-M56</f>
        <v>0</v>
      </c>
      <c r="R56" s="50">
        <f t="shared" si="31"/>
        <v>0</v>
      </c>
      <c r="S56" s="50">
        <f t="shared" si="31"/>
        <v>0</v>
      </c>
      <c r="T56" s="50">
        <f t="shared" si="31"/>
        <v>0</v>
      </c>
    </row>
    <row r="57" spans="1:20" customFormat="1" ht="36" hidden="1" customHeight="1" x14ac:dyDescent="0.25">
      <c r="A57" s="58">
        <v>205100</v>
      </c>
      <c r="B57" s="58"/>
      <c r="C57" s="11" t="s">
        <v>20</v>
      </c>
      <c r="D57" s="53">
        <f>E57+F57</f>
        <v>0</v>
      </c>
      <c r="E57" s="52"/>
      <c r="F57" s="52"/>
      <c r="G57" s="52"/>
      <c r="H57" s="52">
        <v>0</v>
      </c>
      <c r="I57" s="53">
        <f>J57+K57</f>
        <v>0</v>
      </c>
      <c r="J57" s="52">
        <v>0</v>
      </c>
      <c r="K57" s="52"/>
      <c r="L57" s="52">
        <v>0</v>
      </c>
      <c r="M57" s="53">
        <f>N57+O57</f>
        <v>0</v>
      </c>
      <c r="N57" s="52"/>
      <c r="O57" s="52"/>
      <c r="P57" s="52">
        <v>0</v>
      </c>
      <c r="Q57" s="52">
        <f t="shared" si="31"/>
        <v>0</v>
      </c>
      <c r="R57" s="52">
        <f t="shared" si="31"/>
        <v>0</v>
      </c>
      <c r="S57" s="52">
        <f t="shared" si="31"/>
        <v>0</v>
      </c>
      <c r="T57" s="52">
        <f t="shared" si="31"/>
        <v>0</v>
      </c>
    </row>
    <row r="58" spans="1:20" s="59" customFormat="1" ht="39.6" hidden="1" customHeight="1" x14ac:dyDescent="0.3">
      <c r="A58" s="58">
        <v>205200</v>
      </c>
      <c r="B58" s="58"/>
      <c r="C58" s="11" t="s">
        <v>21</v>
      </c>
      <c r="D58" s="53">
        <f>E58+F58</f>
        <v>0</v>
      </c>
      <c r="E58" s="52"/>
      <c r="F58" s="52"/>
      <c r="G58" s="52"/>
      <c r="H58" s="52">
        <v>0</v>
      </c>
      <c r="I58" s="53">
        <f>J58+K58</f>
        <v>0</v>
      </c>
      <c r="J58" s="52"/>
      <c r="K58" s="52"/>
      <c r="L58" s="52"/>
      <c r="M58" s="53">
        <f>N58+O58</f>
        <v>0</v>
      </c>
      <c r="N58" s="52"/>
      <c r="O58" s="52"/>
      <c r="P58" s="52"/>
      <c r="Q58" s="52">
        <f t="shared" si="31"/>
        <v>0</v>
      </c>
      <c r="R58" s="52">
        <f t="shared" si="31"/>
        <v>0</v>
      </c>
      <c r="S58" s="52">
        <f t="shared" si="31"/>
        <v>0</v>
      </c>
      <c r="T58" s="52">
        <f t="shared" si="31"/>
        <v>0</v>
      </c>
    </row>
    <row r="59" spans="1:20" customFormat="1" ht="33.6" hidden="1" customHeight="1" x14ac:dyDescent="0.25">
      <c r="A59" s="58"/>
      <c r="B59" s="58"/>
      <c r="C59" s="10" t="s">
        <v>23</v>
      </c>
      <c r="D59" s="51">
        <f>E59+F59</f>
        <v>0</v>
      </c>
      <c r="E59" s="50">
        <v>0</v>
      </c>
      <c r="F59" s="50">
        <v>0</v>
      </c>
      <c r="G59" s="50">
        <v>0</v>
      </c>
      <c r="H59" s="50">
        <v>0</v>
      </c>
      <c r="I59" s="51">
        <f>J59+K59</f>
        <v>0</v>
      </c>
      <c r="J59" s="50"/>
      <c r="K59" s="50"/>
      <c r="L59" s="50"/>
      <c r="M59" s="51">
        <f>N59+O59</f>
        <v>0</v>
      </c>
      <c r="N59" s="50"/>
      <c r="O59" s="50"/>
      <c r="P59" s="50">
        <v>0</v>
      </c>
      <c r="Q59" s="50">
        <v>0</v>
      </c>
      <c r="R59" s="50">
        <f>J59-N59</f>
        <v>0</v>
      </c>
      <c r="S59" s="50">
        <v>0</v>
      </c>
      <c r="T59" s="50">
        <v>0</v>
      </c>
    </row>
    <row r="60" spans="1:20" s="32" customFormat="1" ht="23.25" x14ac:dyDescent="0.35">
      <c r="C60" s="32" t="s">
        <v>63</v>
      </c>
      <c r="D60" s="33"/>
      <c r="F60" s="44"/>
      <c r="G60" s="44"/>
      <c r="H60" s="43"/>
      <c r="I60" s="46"/>
      <c r="K60" s="43"/>
      <c r="L60" s="43"/>
    </row>
    <row r="61" spans="1:20" s="32" customFormat="1" ht="23.25" x14ac:dyDescent="0.35">
      <c r="D61" s="33"/>
      <c r="F61" s="44"/>
      <c r="G61" s="44"/>
      <c r="H61" s="43"/>
      <c r="I61" s="46"/>
      <c r="K61" s="43"/>
      <c r="L61" s="43"/>
    </row>
    <row r="62" spans="1:20" s="32" customFormat="1" ht="23.25" x14ac:dyDescent="0.35">
      <c r="D62" s="33"/>
      <c r="F62" s="44"/>
      <c r="G62" s="44"/>
      <c r="H62" s="43"/>
      <c r="I62" s="46"/>
      <c r="K62" s="43"/>
      <c r="L62" s="43"/>
    </row>
    <row r="63" spans="1:20" s="32" customFormat="1" ht="23.25" x14ac:dyDescent="0.35">
      <c r="D63" s="33"/>
      <c r="F63" s="44"/>
      <c r="G63" s="44"/>
      <c r="H63" s="43"/>
      <c r="I63" s="46"/>
      <c r="K63" s="43"/>
      <c r="L63" s="43"/>
    </row>
    <row r="64" spans="1:20" s="32" customFormat="1" ht="23.25" x14ac:dyDescent="0.35">
      <c r="D64" s="33"/>
      <c r="F64" s="44"/>
      <c r="G64" s="44"/>
      <c r="H64" s="43"/>
      <c r="I64" s="46"/>
      <c r="K64" s="43"/>
      <c r="L64" s="43"/>
    </row>
    <row r="65" spans="4:12" s="32" customFormat="1" ht="23.25" x14ac:dyDescent="0.35">
      <c r="D65" s="33"/>
      <c r="F65" s="44"/>
      <c r="G65" s="44"/>
      <c r="H65" s="43"/>
      <c r="I65" s="46"/>
      <c r="K65" s="43"/>
      <c r="L65" s="43"/>
    </row>
    <row r="66" spans="4:12" s="32" customFormat="1" ht="23.25" x14ac:dyDescent="0.35">
      <c r="D66" s="33"/>
      <c r="F66" s="44"/>
      <c r="G66" s="44"/>
      <c r="H66" s="43"/>
      <c r="I66" s="46"/>
      <c r="K66" s="43"/>
      <c r="L66" s="43"/>
    </row>
    <row r="67" spans="4:12" s="32" customFormat="1" ht="23.25" x14ac:dyDescent="0.35">
      <c r="D67" s="33"/>
      <c r="F67" s="44"/>
      <c r="G67" s="44"/>
      <c r="H67" s="43"/>
      <c r="I67" s="46"/>
      <c r="K67" s="43"/>
      <c r="L67" s="43"/>
    </row>
    <row r="68" spans="4:12" s="32" customFormat="1" ht="23.25" x14ac:dyDescent="0.35">
      <c r="D68" s="33"/>
      <c r="F68" s="44"/>
      <c r="G68" s="44"/>
      <c r="H68" s="43"/>
      <c r="I68" s="46"/>
      <c r="K68" s="43"/>
      <c r="L68" s="43"/>
    </row>
    <row r="69" spans="4:12" s="32" customFormat="1" ht="23.25" x14ac:dyDescent="0.35">
      <c r="D69" s="33"/>
      <c r="F69" s="43"/>
      <c r="G69" s="43"/>
      <c r="H69" s="43"/>
      <c r="I69" s="46"/>
      <c r="K69" s="43"/>
      <c r="L69" s="43"/>
    </row>
    <row r="70" spans="4:12" s="32" customFormat="1" ht="23.25" x14ac:dyDescent="0.35">
      <c r="D70" s="33"/>
      <c r="F70" s="43"/>
      <c r="G70" s="43"/>
      <c r="H70" s="43"/>
      <c r="I70" s="46"/>
      <c r="K70" s="43"/>
      <c r="L70" s="43"/>
    </row>
    <row r="71" spans="4:12" s="32" customFormat="1" ht="23.25" x14ac:dyDescent="0.35">
      <c r="D71" s="33"/>
      <c r="F71" s="43"/>
      <c r="G71" s="43"/>
      <c r="H71" s="43"/>
      <c r="I71" s="46"/>
      <c r="K71" s="43"/>
      <c r="L71" s="43"/>
    </row>
    <row r="72" spans="4:12" s="32" customFormat="1" ht="23.25" x14ac:dyDescent="0.35">
      <c r="D72" s="33"/>
      <c r="F72" s="43"/>
      <c r="G72" s="43"/>
      <c r="H72" s="43"/>
      <c r="I72" s="46"/>
      <c r="K72" s="43"/>
      <c r="L72" s="43"/>
    </row>
    <row r="73" spans="4:12" s="32" customFormat="1" ht="23.25" x14ac:dyDescent="0.35">
      <c r="D73" s="33"/>
      <c r="F73" s="43"/>
      <c r="G73" s="43"/>
      <c r="H73" s="43"/>
      <c r="I73" s="46"/>
      <c r="K73" s="43"/>
      <c r="L73" s="43"/>
    </row>
    <row r="74" spans="4:12" s="32" customFormat="1" ht="23.25" x14ac:dyDescent="0.35">
      <c r="D74" s="33"/>
      <c r="F74" s="43"/>
      <c r="G74" s="43"/>
      <c r="H74" s="43"/>
      <c r="I74" s="46"/>
      <c r="K74" s="43"/>
      <c r="L74" s="43"/>
    </row>
    <row r="75" spans="4:12" s="32" customFormat="1" ht="23.25" x14ac:dyDescent="0.35">
      <c r="D75" s="33"/>
      <c r="F75" s="43"/>
      <c r="G75" s="43"/>
      <c r="H75" s="43"/>
      <c r="I75" s="46"/>
      <c r="K75" s="43"/>
      <c r="L75" s="43"/>
    </row>
    <row r="76" spans="4:12" s="32" customFormat="1" ht="23.25" x14ac:dyDescent="0.35">
      <c r="D76" s="33"/>
      <c r="F76" s="43"/>
      <c r="G76" s="43"/>
      <c r="H76" s="43"/>
      <c r="I76" s="46"/>
      <c r="K76" s="43"/>
      <c r="L76" s="43"/>
    </row>
    <row r="77" spans="4:12" s="32" customFormat="1" ht="23.25" x14ac:dyDescent="0.35">
      <c r="D77" s="33"/>
      <c r="F77" s="43"/>
      <c r="G77" s="43"/>
      <c r="H77" s="43"/>
      <c r="I77" s="46"/>
      <c r="K77" s="43"/>
      <c r="L77" s="43"/>
    </row>
    <row r="78" spans="4:12" s="32" customFormat="1" ht="23.25" x14ac:dyDescent="0.35">
      <c r="D78" s="33"/>
      <c r="F78" s="43"/>
      <c r="G78" s="43"/>
      <c r="H78" s="43"/>
      <c r="I78" s="46"/>
      <c r="K78" s="43"/>
      <c r="L78" s="43"/>
    </row>
    <row r="79" spans="4:12" s="32" customFormat="1" ht="23.25" x14ac:dyDescent="0.35">
      <c r="F79" s="43"/>
      <c r="G79" s="43"/>
      <c r="H79" s="43"/>
      <c r="I79" s="46"/>
      <c r="K79" s="43"/>
      <c r="L79" s="43"/>
    </row>
    <row r="80" spans="4:12" s="32" customFormat="1" ht="23.25" x14ac:dyDescent="0.35">
      <c r="F80" s="43"/>
      <c r="G80" s="43"/>
      <c r="H80" s="43"/>
      <c r="I80" s="46"/>
      <c r="K80" s="43"/>
      <c r="L80" s="43"/>
    </row>
    <row r="81" spans="6:12" s="32" customFormat="1" ht="23.25" x14ac:dyDescent="0.35">
      <c r="F81" s="43"/>
      <c r="G81" s="43"/>
      <c r="H81" s="43"/>
      <c r="I81" s="46"/>
      <c r="K81" s="43"/>
      <c r="L81" s="43"/>
    </row>
    <row r="82" spans="6:12" s="32" customFormat="1" ht="23.25" x14ac:dyDescent="0.35">
      <c r="F82" s="43"/>
      <c r="G82" s="43"/>
      <c r="H82" s="43"/>
      <c r="I82" s="46"/>
      <c r="K82" s="43"/>
      <c r="L82" s="43"/>
    </row>
    <row r="83" spans="6:12" s="32" customFormat="1" ht="23.25" x14ac:dyDescent="0.35">
      <c r="F83" s="43"/>
      <c r="G83" s="43"/>
      <c r="H83" s="43"/>
      <c r="I83" s="46"/>
      <c r="K83" s="43"/>
      <c r="L83" s="43"/>
    </row>
    <row r="84" spans="6:12" s="32" customFormat="1" ht="23.25" x14ac:dyDescent="0.35">
      <c r="F84" s="43"/>
      <c r="G84" s="43"/>
      <c r="H84" s="43"/>
      <c r="I84" s="46"/>
      <c r="K84" s="43"/>
      <c r="L84" s="43"/>
    </row>
    <row r="85" spans="6:12" s="32" customFormat="1" ht="23.25" x14ac:dyDescent="0.35">
      <c r="F85" s="43"/>
      <c r="G85" s="43"/>
      <c r="H85" s="43"/>
      <c r="I85" s="46"/>
      <c r="K85" s="43"/>
      <c r="L85" s="43"/>
    </row>
    <row r="86" spans="6:12" s="32" customFormat="1" ht="23.25" x14ac:dyDescent="0.35">
      <c r="F86" s="43"/>
      <c r="G86" s="43"/>
      <c r="H86" s="43"/>
      <c r="I86" s="46"/>
      <c r="K86" s="43"/>
      <c r="L86" s="43"/>
    </row>
    <row r="87" spans="6:12" s="32" customFormat="1" ht="23.25" x14ac:dyDescent="0.35">
      <c r="F87" s="43"/>
      <c r="G87" s="43"/>
      <c r="H87" s="43"/>
      <c r="I87" s="46"/>
      <c r="K87" s="43"/>
      <c r="L87" s="43"/>
    </row>
    <row r="88" spans="6:12" s="32" customFormat="1" ht="23.25" x14ac:dyDescent="0.35">
      <c r="F88" s="43"/>
      <c r="G88" s="43"/>
      <c r="H88" s="43"/>
      <c r="I88" s="46"/>
      <c r="K88" s="43"/>
      <c r="L88" s="43"/>
    </row>
    <row r="89" spans="6:12" s="32" customFormat="1" ht="23.25" x14ac:dyDescent="0.35">
      <c r="F89" s="43"/>
      <c r="G89" s="43"/>
      <c r="H89" s="43"/>
      <c r="I89" s="46"/>
      <c r="K89" s="43"/>
      <c r="L89" s="43"/>
    </row>
    <row r="90" spans="6:12" s="32" customFormat="1" ht="23.25" x14ac:dyDescent="0.35">
      <c r="F90" s="43"/>
      <c r="G90" s="43"/>
      <c r="H90" s="43"/>
      <c r="I90" s="46"/>
      <c r="K90" s="43"/>
      <c r="L90" s="43"/>
    </row>
    <row r="91" spans="6:12" s="32" customFormat="1" ht="23.25" x14ac:dyDescent="0.35">
      <c r="F91" s="43"/>
      <c r="G91" s="43"/>
      <c r="H91" s="43"/>
      <c r="I91" s="46"/>
      <c r="K91" s="43"/>
      <c r="L91" s="43"/>
    </row>
    <row r="92" spans="6:12" s="32" customFormat="1" ht="23.25" x14ac:dyDescent="0.35">
      <c r="F92" s="43"/>
      <c r="G92" s="43"/>
      <c r="H92" s="43"/>
      <c r="I92" s="46"/>
      <c r="K92" s="43"/>
      <c r="L92" s="43"/>
    </row>
    <row r="93" spans="6:12" s="32" customFormat="1" ht="23.25" x14ac:dyDescent="0.35">
      <c r="F93" s="43"/>
      <c r="G93" s="43"/>
      <c r="H93" s="43"/>
      <c r="I93" s="46"/>
      <c r="K93" s="43"/>
      <c r="L93" s="43"/>
    </row>
    <row r="94" spans="6:12" s="32" customFormat="1" ht="23.25" x14ac:dyDescent="0.35">
      <c r="F94" s="43"/>
      <c r="G94" s="43"/>
      <c r="H94" s="43"/>
      <c r="I94" s="46"/>
      <c r="K94" s="43"/>
      <c r="L94" s="43"/>
    </row>
    <row r="95" spans="6:12" s="32" customFormat="1" ht="23.25" x14ac:dyDescent="0.35">
      <c r="F95" s="43"/>
      <c r="G95" s="43"/>
      <c r="H95" s="43"/>
      <c r="I95" s="46"/>
      <c r="K95" s="43"/>
      <c r="L95" s="43"/>
    </row>
    <row r="96" spans="6:12" s="32" customFormat="1" ht="23.25" x14ac:dyDescent="0.35">
      <c r="F96" s="43"/>
      <c r="G96" s="43"/>
      <c r="H96" s="43"/>
      <c r="I96" s="46"/>
      <c r="K96" s="43"/>
      <c r="L96" s="43"/>
    </row>
    <row r="97" spans="6:12" s="32" customFormat="1" ht="23.25" x14ac:dyDescent="0.35">
      <c r="F97" s="43"/>
      <c r="G97" s="43"/>
      <c r="H97" s="43"/>
      <c r="I97" s="46"/>
      <c r="K97" s="43"/>
      <c r="L97" s="43"/>
    </row>
    <row r="98" spans="6:12" s="32" customFormat="1" ht="23.25" x14ac:dyDescent="0.35">
      <c r="F98" s="43"/>
      <c r="G98" s="43"/>
      <c r="H98" s="43"/>
      <c r="I98" s="46"/>
      <c r="K98" s="43"/>
      <c r="L98" s="43"/>
    </row>
    <row r="99" spans="6:12" s="32" customFormat="1" ht="23.25" x14ac:dyDescent="0.35">
      <c r="F99" s="43"/>
      <c r="G99" s="43"/>
      <c r="H99" s="43"/>
      <c r="I99" s="46"/>
      <c r="K99" s="43"/>
      <c r="L99" s="43"/>
    </row>
    <row r="100" spans="6:12" s="32" customFormat="1" ht="23.25" x14ac:dyDescent="0.35">
      <c r="F100" s="43"/>
      <c r="G100" s="43"/>
      <c r="H100" s="43"/>
      <c r="I100" s="46"/>
      <c r="K100" s="43"/>
      <c r="L100" s="43"/>
    </row>
    <row r="101" spans="6:12" s="32" customFormat="1" ht="23.25" x14ac:dyDescent="0.35">
      <c r="F101" s="43"/>
      <c r="G101" s="43"/>
      <c r="H101" s="43"/>
      <c r="I101" s="46"/>
      <c r="K101" s="43"/>
      <c r="L101" s="43"/>
    </row>
    <row r="102" spans="6:12" s="32" customFormat="1" ht="23.25" x14ac:dyDescent="0.35">
      <c r="F102" s="43"/>
      <c r="G102" s="43"/>
      <c r="H102" s="43"/>
      <c r="I102" s="46"/>
      <c r="K102" s="43"/>
      <c r="L102" s="43"/>
    </row>
    <row r="103" spans="6:12" s="32" customFormat="1" ht="23.25" x14ac:dyDescent="0.35">
      <c r="F103" s="43"/>
      <c r="G103" s="43"/>
      <c r="H103" s="43"/>
      <c r="I103" s="46"/>
      <c r="K103" s="43"/>
      <c r="L103" s="43"/>
    </row>
    <row r="104" spans="6:12" s="32" customFormat="1" ht="23.25" x14ac:dyDescent="0.35">
      <c r="F104" s="43"/>
      <c r="G104" s="43"/>
      <c r="H104" s="43"/>
      <c r="I104" s="46"/>
      <c r="K104" s="43"/>
      <c r="L104" s="43"/>
    </row>
    <row r="105" spans="6:12" s="32" customFormat="1" ht="23.25" x14ac:dyDescent="0.35">
      <c r="F105" s="43"/>
      <c r="G105" s="43"/>
      <c r="H105" s="43"/>
      <c r="I105" s="46"/>
      <c r="K105" s="43"/>
      <c r="L105" s="43"/>
    </row>
    <row r="106" spans="6:12" s="32" customFormat="1" ht="23.25" x14ac:dyDescent="0.35">
      <c r="F106" s="43"/>
      <c r="G106" s="43"/>
      <c r="H106" s="43"/>
      <c r="I106" s="46"/>
      <c r="K106" s="43"/>
      <c r="L106" s="43"/>
    </row>
    <row r="107" spans="6:12" s="32" customFormat="1" ht="23.25" x14ac:dyDescent="0.35">
      <c r="F107" s="43"/>
      <c r="G107" s="43"/>
      <c r="H107" s="43"/>
      <c r="I107" s="46"/>
      <c r="K107" s="43"/>
      <c r="L107" s="43"/>
    </row>
    <row r="108" spans="6:12" s="32" customFormat="1" ht="23.25" x14ac:dyDescent="0.35">
      <c r="F108" s="43"/>
      <c r="G108" s="43"/>
      <c r="H108" s="43"/>
      <c r="I108" s="46"/>
      <c r="K108" s="43"/>
      <c r="L108" s="43"/>
    </row>
    <row r="109" spans="6:12" s="32" customFormat="1" ht="23.25" x14ac:dyDescent="0.35">
      <c r="F109" s="43"/>
      <c r="G109" s="43"/>
      <c r="H109" s="43"/>
      <c r="I109" s="46"/>
      <c r="K109" s="43"/>
      <c r="L109" s="43"/>
    </row>
    <row r="110" spans="6:12" s="32" customFormat="1" ht="23.25" x14ac:dyDescent="0.35">
      <c r="F110" s="43"/>
      <c r="G110" s="43"/>
      <c r="H110" s="43"/>
      <c r="I110" s="46"/>
      <c r="K110" s="43"/>
      <c r="L110" s="43"/>
    </row>
    <row r="111" spans="6:12" s="32" customFormat="1" ht="23.25" x14ac:dyDescent="0.35">
      <c r="F111" s="43"/>
      <c r="G111" s="43"/>
      <c r="H111" s="43"/>
      <c r="I111" s="46"/>
      <c r="K111" s="43"/>
      <c r="L111" s="43"/>
    </row>
    <row r="112" spans="6:12" s="32" customFormat="1" ht="23.25" x14ac:dyDescent="0.35">
      <c r="F112" s="43"/>
      <c r="G112" s="43"/>
      <c r="H112" s="43"/>
      <c r="I112" s="46"/>
      <c r="K112" s="43"/>
      <c r="L112" s="43"/>
    </row>
    <row r="113" spans="6:12" s="32" customFormat="1" ht="23.25" x14ac:dyDescent="0.35">
      <c r="F113" s="43"/>
      <c r="G113" s="43"/>
      <c r="H113" s="43"/>
      <c r="I113" s="46"/>
      <c r="K113" s="43"/>
      <c r="L113" s="43"/>
    </row>
    <row r="114" spans="6:12" s="32" customFormat="1" ht="23.25" x14ac:dyDescent="0.35">
      <c r="F114" s="43"/>
      <c r="G114" s="43"/>
      <c r="H114" s="43"/>
      <c r="I114" s="46"/>
      <c r="K114" s="43"/>
      <c r="L114" s="43"/>
    </row>
    <row r="115" spans="6:12" s="32" customFormat="1" ht="23.25" x14ac:dyDescent="0.35">
      <c r="F115" s="43"/>
      <c r="G115" s="43"/>
      <c r="H115" s="43"/>
      <c r="I115" s="46"/>
      <c r="K115" s="43"/>
      <c r="L115" s="43"/>
    </row>
    <row r="116" spans="6:12" s="32" customFormat="1" ht="23.25" x14ac:dyDescent="0.35">
      <c r="F116" s="43"/>
      <c r="G116" s="43"/>
      <c r="H116" s="43"/>
      <c r="I116" s="46"/>
      <c r="K116" s="43"/>
      <c r="L116" s="43"/>
    </row>
    <row r="117" spans="6:12" s="32" customFormat="1" ht="23.25" x14ac:dyDescent="0.35">
      <c r="F117" s="43"/>
      <c r="G117" s="43"/>
      <c r="H117" s="43"/>
      <c r="I117" s="46"/>
      <c r="K117" s="43"/>
      <c r="L117" s="43"/>
    </row>
    <row r="118" spans="6:12" s="32" customFormat="1" ht="23.25" x14ac:dyDescent="0.35">
      <c r="F118" s="43"/>
      <c r="G118" s="43"/>
      <c r="H118" s="43"/>
      <c r="I118" s="46"/>
      <c r="K118" s="43"/>
      <c r="L118" s="43"/>
    </row>
    <row r="119" spans="6:12" s="32" customFormat="1" ht="23.25" x14ac:dyDescent="0.35">
      <c r="F119" s="43"/>
      <c r="G119" s="43"/>
      <c r="H119" s="43"/>
      <c r="I119" s="46"/>
      <c r="K119" s="43"/>
      <c r="L119" s="43"/>
    </row>
    <row r="120" spans="6:12" s="32" customFormat="1" ht="23.25" x14ac:dyDescent="0.35">
      <c r="F120" s="43"/>
      <c r="G120" s="43"/>
      <c r="H120" s="43"/>
      <c r="I120" s="46"/>
      <c r="K120" s="43"/>
      <c r="L120" s="43"/>
    </row>
    <row r="121" spans="6:12" s="32" customFormat="1" ht="23.25" x14ac:dyDescent="0.35">
      <c r="F121" s="43"/>
      <c r="G121" s="43"/>
      <c r="H121" s="43"/>
      <c r="I121" s="46"/>
      <c r="K121" s="43"/>
      <c r="L121" s="43"/>
    </row>
    <row r="122" spans="6:12" s="32" customFormat="1" ht="23.25" x14ac:dyDescent="0.35">
      <c r="F122" s="43"/>
      <c r="G122" s="43"/>
      <c r="H122" s="43"/>
      <c r="I122" s="46"/>
      <c r="K122" s="43"/>
      <c r="L122" s="43"/>
    </row>
    <row r="123" spans="6:12" s="32" customFormat="1" ht="23.25" x14ac:dyDescent="0.35">
      <c r="F123" s="43"/>
      <c r="G123" s="43"/>
      <c r="H123" s="43"/>
      <c r="I123" s="46"/>
      <c r="K123" s="43"/>
      <c r="L123" s="43"/>
    </row>
    <row r="124" spans="6:12" s="32" customFormat="1" ht="23.25" x14ac:dyDescent="0.35">
      <c r="F124" s="43"/>
      <c r="G124" s="43"/>
      <c r="H124" s="43"/>
      <c r="I124" s="46"/>
      <c r="K124" s="43"/>
      <c r="L124" s="43"/>
    </row>
    <row r="125" spans="6:12" s="32" customFormat="1" ht="23.25" x14ac:dyDescent="0.35">
      <c r="F125" s="43"/>
      <c r="G125" s="43"/>
      <c r="H125" s="43"/>
      <c r="I125" s="46"/>
      <c r="K125" s="43"/>
      <c r="L125" s="43"/>
    </row>
    <row r="126" spans="6:12" s="32" customFormat="1" ht="23.25" x14ac:dyDescent="0.35">
      <c r="F126" s="43"/>
      <c r="G126" s="43"/>
      <c r="H126" s="43"/>
      <c r="I126" s="46"/>
      <c r="K126" s="43"/>
      <c r="L126" s="43"/>
    </row>
    <row r="127" spans="6:12" s="32" customFormat="1" ht="23.25" x14ac:dyDescent="0.35">
      <c r="F127" s="43"/>
      <c r="G127" s="43"/>
      <c r="H127" s="43"/>
      <c r="I127" s="46"/>
      <c r="K127" s="43"/>
      <c r="L127" s="43"/>
    </row>
    <row r="128" spans="6:12" s="32" customFormat="1" ht="23.25" x14ac:dyDescent="0.35">
      <c r="F128" s="43"/>
      <c r="G128" s="43"/>
      <c r="H128" s="43"/>
      <c r="I128" s="46"/>
      <c r="K128" s="43"/>
      <c r="L128" s="43"/>
    </row>
    <row r="129" spans="6:12" s="32" customFormat="1" ht="23.25" x14ac:dyDescent="0.35">
      <c r="F129" s="43"/>
      <c r="G129" s="43"/>
      <c r="H129" s="43"/>
      <c r="I129" s="46"/>
      <c r="K129" s="43"/>
      <c r="L129" s="43"/>
    </row>
    <row r="130" spans="6:12" s="32" customFormat="1" ht="23.25" x14ac:dyDescent="0.35">
      <c r="F130" s="43"/>
      <c r="G130" s="43"/>
      <c r="H130" s="43"/>
      <c r="I130" s="46"/>
      <c r="K130" s="43"/>
      <c r="L130" s="43"/>
    </row>
    <row r="131" spans="6:12" s="32" customFormat="1" ht="23.25" x14ac:dyDescent="0.35">
      <c r="F131" s="43"/>
      <c r="G131" s="43"/>
      <c r="H131" s="43"/>
      <c r="I131" s="46"/>
      <c r="K131" s="43"/>
      <c r="L131" s="43"/>
    </row>
    <row r="132" spans="6:12" s="32" customFormat="1" ht="23.25" x14ac:dyDescent="0.35">
      <c r="F132" s="43"/>
      <c r="G132" s="43"/>
      <c r="H132" s="43"/>
      <c r="I132" s="46"/>
      <c r="K132" s="43"/>
      <c r="L132" s="43"/>
    </row>
    <row r="133" spans="6:12" s="32" customFormat="1" ht="23.25" x14ac:dyDescent="0.35">
      <c r="F133" s="43"/>
      <c r="G133" s="43"/>
      <c r="H133" s="43"/>
      <c r="I133" s="46"/>
      <c r="K133" s="43"/>
      <c r="L133" s="43"/>
    </row>
    <row r="134" spans="6:12" s="32" customFormat="1" ht="23.25" x14ac:dyDescent="0.35">
      <c r="F134" s="43"/>
      <c r="G134" s="43"/>
      <c r="H134" s="43"/>
      <c r="I134" s="46"/>
      <c r="K134" s="43"/>
      <c r="L134" s="43"/>
    </row>
    <row r="135" spans="6:12" s="32" customFormat="1" ht="23.25" x14ac:dyDescent="0.35">
      <c r="F135" s="43"/>
      <c r="G135" s="43"/>
      <c r="H135" s="43"/>
      <c r="I135" s="46"/>
      <c r="K135" s="43"/>
      <c r="L135" s="43"/>
    </row>
    <row r="136" spans="6:12" s="32" customFormat="1" ht="23.25" x14ac:dyDescent="0.35">
      <c r="F136" s="43"/>
      <c r="G136" s="43"/>
      <c r="H136" s="43"/>
      <c r="I136" s="46"/>
      <c r="K136" s="43"/>
      <c r="L136" s="43"/>
    </row>
    <row r="137" spans="6:12" s="32" customFormat="1" ht="23.25" x14ac:dyDescent="0.35">
      <c r="F137" s="43"/>
      <c r="G137" s="43"/>
      <c r="H137" s="43"/>
      <c r="I137" s="46"/>
      <c r="K137" s="43"/>
      <c r="L137" s="43"/>
    </row>
    <row r="138" spans="6:12" s="32" customFormat="1" ht="23.25" x14ac:dyDescent="0.35">
      <c r="F138" s="43"/>
      <c r="G138" s="43"/>
      <c r="H138" s="43"/>
      <c r="I138" s="46"/>
      <c r="K138" s="43"/>
      <c r="L138" s="43"/>
    </row>
    <row r="139" spans="6:12" s="32" customFormat="1" ht="23.25" x14ac:dyDescent="0.35">
      <c r="F139" s="43"/>
      <c r="G139" s="43"/>
      <c r="H139" s="43"/>
      <c r="I139" s="46"/>
      <c r="K139" s="43"/>
      <c r="L139" s="43"/>
    </row>
    <row r="140" spans="6:12" s="32" customFormat="1" ht="23.25" x14ac:dyDescent="0.35">
      <c r="F140" s="43"/>
      <c r="G140" s="43"/>
      <c r="H140" s="43"/>
      <c r="I140" s="46"/>
      <c r="K140" s="43"/>
      <c r="L140" s="43"/>
    </row>
    <row r="141" spans="6:12" s="32" customFormat="1" ht="23.25" x14ac:dyDescent="0.35">
      <c r="F141" s="43"/>
      <c r="G141" s="43"/>
      <c r="H141" s="43"/>
      <c r="I141" s="46"/>
      <c r="K141" s="43"/>
      <c r="L141" s="43"/>
    </row>
    <row r="142" spans="6:12" s="32" customFormat="1" ht="23.25" x14ac:dyDescent="0.35">
      <c r="F142" s="43"/>
      <c r="G142" s="43"/>
      <c r="H142" s="43"/>
      <c r="I142" s="46"/>
      <c r="K142" s="43"/>
      <c r="L142" s="43"/>
    </row>
    <row r="143" spans="6:12" s="32" customFormat="1" ht="23.25" x14ac:dyDescent="0.35">
      <c r="F143" s="43"/>
      <c r="G143" s="43"/>
      <c r="H143" s="43"/>
      <c r="I143" s="46"/>
      <c r="K143" s="43"/>
      <c r="L143" s="43"/>
    </row>
    <row r="144" spans="6:12" s="32" customFormat="1" ht="23.25" x14ac:dyDescent="0.35">
      <c r="F144" s="43"/>
      <c r="G144" s="43"/>
      <c r="H144" s="43"/>
      <c r="I144" s="46"/>
      <c r="K144" s="43"/>
      <c r="L144" s="43"/>
    </row>
    <row r="145" spans="6:12" s="32" customFormat="1" ht="23.25" x14ac:dyDescent="0.35">
      <c r="F145" s="43"/>
      <c r="G145" s="43"/>
      <c r="H145" s="43"/>
      <c r="I145" s="46"/>
      <c r="K145" s="43"/>
      <c r="L145" s="43"/>
    </row>
    <row r="146" spans="6:12" s="32" customFormat="1" ht="23.25" x14ac:dyDescent="0.35">
      <c r="F146" s="43"/>
      <c r="G146" s="43"/>
      <c r="H146" s="43"/>
      <c r="I146" s="46"/>
      <c r="K146" s="43"/>
      <c r="L146" s="43"/>
    </row>
    <row r="147" spans="6:12" s="32" customFormat="1" ht="23.25" x14ac:dyDescent="0.35">
      <c r="F147" s="43"/>
      <c r="G147" s="43"/>
      <c r="H147" s="43"/>
      <c r="I147" s="46"/>
      <c r="K147" s="43"/>
      <c r="L147" s="43"/>
    </row>
    <row r="148" spans="6:12" s="32" customFormat="1" ht="23.25" x14ac:dyDescent="0.35">
      <c r="F148" s="43"/>
      <c r="G148" s="43"/>
      <c r="H148" s="43"/>
      <c r="I148" s="46"/>
      <c r="K148" s="43"/>
      <c r="L148" s="43"/>
    </row>
    <row r="149" spans="6:12" s="32" customFormat="1" ht="23.25" x14ac:dyDescent="0.35">
      <c r="F149" s="43"/>
      <c r="G149" s="43"/>
      <c r="H149" s="43"/>
      <c r="I149" s="46"/>
      <c r="K149" s="43"/>
      <c r="L149" s="43"/>
    </row>
    <row r="150" spans="6:12" s="32" customFormat="1" ht="23.25" x14ac:dyDescent="0.35">
      <c r="F150" s="43"/>
      <c r="G150" s="43"/>
      <c r="H150" s="43"/>
      <c r="I150" s="46"/>
      <c r="K150" s="43"/>
      <c r="L150" s="43"/>
    </row>
    <row r="151" spans="6:12" s="32" customFormat="1" ht="23.25" x14ac:dyDescent="0.35">
      <c r="F151" s="43"/>
      <c r="G151" s="43"/>
      <c r="H151" s="43"/>
      <c r="I151" s="46"/>
      <c r="K151" s="43"/>
      <c r="L151" s="43"/>
    </row>
    <row r="152" spans="6:12" s="32" customFormat="1" ht="23.25" x14ac:dyDescent="0.35">
      <c r="F152" s="43"/>
      <c r="G152" s="43"/>
      <c r="H152" s="43"/>
      <c r="I152" s="46"/>
      <c r="K152" s="43"/>
      <c r="L152" s="43"/>
    </row>
    <row r="153" spans="6:12" s="32" customFormat="1" ht="23.25" x14ac:dyDescent="0.35">
      <c r="F153" s="43"/>
      <c r="G153" s="43"/>
      <c r="H153" s="43"/>
      <c r="I153" s="46"/>
      <c r="K153" s="43"/>
      <c r="L153" s="43"/>
    </row>
    <row r="154" spans="6:12" s="32" customFormat="1" ht="23.25" x14ac:dyDescent="0.35">
      <c r="F154" s="43"/>
      <c r="G154" s="43"/>
      <c r="H154" s="43"/>
      <c r="I154" s="46"/>
      <c r="K154" s="43"/>
      <c r="L154" s="43"/>
    </row>
    <row r="155" spans="6:12" s="32" customFormat="1" ht="23.25" x14ac:dyDescent="0.35">
      <c r="F155" s="43"/>
      <c r="G155" s="43"/>
      <c r="H155" s="43"/>
      <c r="I155" s="46"/>
      <c r="K155" s="43"/>
      <c r="L155" s="43"/>
    </row>
    <row r="156" spans="6:12" s="32" customFormat="1" ht="23.25" x14ac:dyDescent="0.35">
      <c r="F156" s="43"/>
      <c r="G156" s="43"/>
      <c r="H156" s="43"/>
      <c r="I156" s="46"/>
      <c r="K156" s="43"/>
      <c r="L156" s="43"/>
    </row>
    <row r="157" spans="6:12" s="32" customFormat="1" ht="23.25" x14ac:dyDescent="0.35">
      <c r="F157" s="43"/>
      <c r="G157" s="43"/>
      <c r="H157" s="43"/>
      <c r="I157" s="46"/>
      <c r="K157" s="43"/>
      <c r="L157" s="43"/>
    </row>
    <row r="158" spans="6:12" s="32" customFormat="1" ht="23.25" x14ac:dyDescent="0.35">
      <c r="F158" s="43"/>
      <c r="G158" s="43"/>
      <c r="H158" s="43"/>
      <c r="I158" s="46"/>
      <c r="K158" s="43"/>
      <c r="L158" s="43"/>
    </row>
    <row r="159" spans="6:12" s="32" customFormat="1" ht="23.25" x14ac:dyDescent="0.35">
      <c r="F159" s="43"/>
      <c r="G159" s="43"/>
      <c r="H159" s="43"/>
      <c r="I159" s="46"/>
      <c r="K159" s="43"/>
      <c r="L159" s="43"/>
    </row>
    <row r="160" spans="6:12" s="32" customFormat="1" ht="23.25" x14ac:dyDescent="0.35">
      <c r="F160" s="43"/>
      <c r="G160" s="43"/>
      <c r="H160" s="43"/>
      <c r="I160" s="46"/>
      <c r="K160" s="43"/>
      <c r="L160" s="43"/>
    </row>
    <row r="161" spans="6:12" s="32" customFormat="1" ht="23.25" x14ac:dyDescent="0.35">
      <c r="F161" s="43"/>
      <c r="G161" s="43"/>
      <c r="H161" s="43"/>
      <c r="I161" s="46"/>
      <c r="K161" s="43"/>
      <c r="L161" s="43"/>
    </row>
    <row r="162" spans="6:12" s="32" customFormat="1" ht="23.25" x14ac:dyDescent="0.35">
      <c r="F162" s="43"/>
      <c r="G162" s="43"/>
      <c r="H162" s="43"/>
      <c r="I162" s="46"/>
      <c r="K162" s="43"/>
      <c r="L162" s="43"/>
    </row>
    <row r="163" spans="6:12" s="32" customFormat="1" ht="23.25" x14ac:dyDescent="0.35">
      <c r="F163" s="43"/>
      <c r="G163" s="43"/>
      <c r="H163" s="43"/>
      <c r="I163" s="46"/>
      <c r="K163" s="43"/>
      <c r="L163" s="43"/>
    </row>
    <row r="164" spans="6:12" s="32" customFormat="1" ht="23.25" x14ac:dyDescent="0.35">
      <c r="F164" s="43"/>
      <c r="G164" s="43"/>
      <c r="H164" s="43"/>
      <c r="I164" s="46"/>
      <c r="K164" s="43"/>
      <c r="L164" s="43"/>
    </row>
    <row r="165" spans="6:12" s="32" customFormat="1" ht="23.25" x14ac:dyDescent="0.35">
      <c r="F165" s="43"/>
      <c r="G165" s="43"/>
      <c r="H165" s="43"/>
      <c r="I165" s="46"/>
      <c r="K165" s="43"/>
      <c r="L165" s="43"/>
    </row>
    <row r="166" spans="6:12" s="32" customFormat="1" ht="23.25" x14ac:dyDescent="0.35">
      <c r="F166" s="43"/>
      <c r="G166" s="43"/>
      <c r="H166" s="43"/>
      <c r="I166" s="46"/>
      <c r="K166" s="43"/>
      <c r="L166" s="43"/>
    </row>
    <row r="167" spans="6:12" s="21" customFormat="1" ht="12.75" x14ac:dyDescent="0.2">
      <c r="F167" s="3"/>
      <c r="G167" s="3"/>
      <c r="H167" s="3"/>
      <c r="I167" s="28"/>
      <c r="K167" s="3"/>
      <c r="L167" s="3"/>
    </row>
    <row r="168" spans="6:12" s="21" customFormat="1" ht="12.75" x14ac:dyDescent="0.2">
      <c r="F168" s="3"/>
      <c r="G168" s="3"/>
      <c r="H168" s="3"/>
      <c r="I168" s="28"/>
      <c r="K168" s="3"/>
      <c r="L168" s="3"/>
    </row>
    <row r="169" spans="6:12" s="21" customFormat="1" ht="12.75" x14ac:dyDescent="0.2">
      <c r="F169" s="3"/>
      <c r="G169" s="3"/>
      <c r="H169" s="3"/>
      <c r="I169" s="28"/>
      <c r="K169" s="3"/>
      <c r="L169" s="3"/>
    </row>
    <row r="170" spans="6:12" s="21" customFormat="1" ht="12.75" x14ac:dyDescent="0.2">
      <c r="F170" s="3"/>
      <c r="G170" s="3"/>
      <c r="H170" s="3"/>
      <c r="I170" s="28"/>
      <c r="K170" s="3"/>
      <c r="L170" s="3"/>
    </row>
    <row r="171" spans="6:12" s="21" customFormat="1" ht="12.75" x14ac:dyDescent="0.2">
      <c r="F171" s="3"/>
      <c r="G171" s="3"/>
      <c r="H171" s="3"/>
      <c r="I171" s="28"/>
      <c r="K171" s="3"/>
      <c r="L171" s="3"/>
    </row>
  </sheetData>
  <mergeCells count="25">
    <mergeCell ref="P7:P10"/>
    <mergeCell ref="R7:R10"/>
    <mergeCell ref="S7:S10"/>
    <mergeCell ref="T7:T10"/>
    <mergeCell ref="J7:J10"/>
    <mergeCell ref="K7:K10"/>
    <mergeCell ref="L7:L10"/>
    <mergeCell ref="N7:N10"/>
    <mergeCell ref="O7:O10"/>
    <mergeCell ref="C2:T2"/>
    <mergeCell ref="C3:T3"/>
    <mergeCell ref="C4:T4"/>
    <mergeCell ref="C6:C10"/>
    <mergeCell ref="D6:D10"/>
    <mergeCell ref="E6:G6"/>
    <mergeCell ref="H6:H10"/>
    <mergeCell ref="I6:I10"/>
    <mergeCell ref="J6:L6"/>
    <mergeCell ref="M6:M10"/>
    <mergeCell ref="N6:P6"/>
    <mergeCell ref="Q6:Q10"/>
    <mergeCell ref="R6:T6"/>
    <mergeCell ref="E7:E10"/>
    <mergeCell ref="F7:F10"/>
    <mergeCell ref="G7:G1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T171"/>
  <sheetViews>
    <sheetView topLeftCell="C1" zoomScale="42" zoomScaleNormal="42" workbookViewId="0">
      <selection activeCell="K42" sqref="K42"/>
    </sheetView>
  </sheetViews>
  <sheetFormatPr defaultColWidth="8.85546875" defaultRowHeight="20.25" x14ac:dyDescent="0.3"/>
  <cols>
    <col min="1" max="1" width="12.140625" style="20" hidden="1" customWidth="1"/>
    <col min="2" max="2" width="0.28515625" style="20" hidden="1" customWidth="1"/>
    <col min="3" max="3" width="110.7109375" style="21" customWidth="1"/>
    <col min="4" max="4" width="26" style="22" customWidth="1"/>
    <col min="5" max="5" width="24.5703125" style="21" customWidth="1"/>
    <col min="6" max="6" width="23.42578125" style="31" customWidth="1"/>
    <col min="7" max="7" width="23.140625" style="31" customWidth="1"/>
    <col min="8" max="8" width="25.85546875" style="3" customWidth="1"/>
    <col min="9" max="9" width="26" style="28" customWidth="1"/>
    <col min="10" max="10" width="25.5703125" style="21" customWidth="1"/>
    <col min="11" max="11" width="23.85546875" style="31" customWidth="1"/>
    <col min="12" max="12" width="23.140625" style="31" customWidth="1"/>
    <col min="13" max="13" width="26.140625" style="24" customWidth="1"/>
    <col min="14" max="14" width="25.7109375" style="24" customWidth="1"/>
    <col min="15" max="15" width="21.5703125" style="21" customWidth="1"/>
    <col min="16" max="16" width="21.140625" style="21" customWidth="1"/>
    <col min="17" max="17" width="23" style="21" customWidth="1"/>
    <col min="18" max="18" width="27.42578125" style="21" customWidth="1"/>
    <col min="19" max="19" width="23.28515625" style="21" customWidth="1"/>
    <col min="20" max="20" width="26.42578125" style="21" customWidth="1"/>
    <col min="21" max="16384" width="8.85546875" style="21"/>
  </cols>
  <sheetData>
    <row r="1" spans="3:20" ht="15" customHeight="1" x14ac:dyDescent="0.3">
      <c r="E1" s="4"/>
      <c r="F1" s="7"/>
      <c r="G1" s="6"/>
      <c r="H1" s="6"/>
      <c r="I1" s="5"/>
      <c r="J1" s="1"/>
      <c r="K1" s="6"/>
      <c r="L1" s="6"/>
      <c r="M1" s="23"/>
    </row>
    <row r="2" spans="3:20" ht="43.5" customHeight="1" x14ac:dyDescent="0.3">
      <c r="C2" s="68" t="s">
        <v>13</v>
      </c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</row>
    <row r="3" spans="3:20" ht="51.75" customHeight="1" x14ac:dyDescent="0.3">
      <c r="C3" s="68" t="s">
        <v>87</v>
      </c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</row>
    <row r="4" spans="3:20" ht="46.5" customHeight="1" x14ac:dyDescent="0.3">
      <c r="C4" s="68" t="s">
        <v>28</v>
      </c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</row>
    <row r="5" spans="3:20" ht="36" customHeight="1" x14ac:dyDescent="0.3">
      <c r="C5" s="25" t="s">
        <v>0</v>
      </c>
      <c r="D5" s="26"/>
      <c r="E5" s="25"/>
      <c r="F5" s="27"/>
      <c r="G5" s="27"/>
      <c r="H5" s="2"/>
      <c r="K5" s="29"/>
      <c r="L5" s="29"/>
      <c r="M5" s="29"/>
      <c r="N5" s="29"/>
      <c r="O5" s="29"/>
      <c r="P5" s="29"/>
      <c r="Q5" s="29"/>
      <c r="R5" s="29"/>
      <c r="S5" s="29"/>
      <c r="T5" s="30" t="s">
        <v>29</v>
      </c>
    </row>
    <row r="6" spans="3:20" ht="32.450000000000003" customHeight="1" x14ac:dyDescent="0.3">
      <c r="C6" s="69" t="s">
        <v>1</v>
      </c>
      <c r="D6" s="70" t="s">
        <v>88</v>
      </c>
      <c r="E6" s="71" t="s">
        <v>2</v>
      </c>
      <c r="F6" s="71"/>
      <c r="G6" s="71"/>
      <c r="H6" s="72" t="s">
        <v>89</v>
      </c>
      <c r="I6" s="73" t="s">
        <v>90</v>
      </c>
      <c r="J6" s="69" t="s">
        <v>2</v>
      </c>
      <c r="K6" s="69"/>
      <c r="L6" s="69"/>
      <c r="M6" s="73" t="s">
        <v>91</v>
      </c>
      <c r="N6" s="69" t="s">
        <v>2</v>
      </c>
      <c r="O6" s="69"/>
      <c r="P6" s="69"/>
      <c r="Q6" s="74" t="s">
        <v>62</v>
      </c>
      <c r="R6" s="69" t="s">
        <v>2</v>
      </c>
      <c r="S6" s="69"/>
      <c r="T6" s="69"/>
    </row>
    <row r="7" spans="3:20" ht="12.75" customHeight="1" x14ac:dyDescent="0.3">
      <c r="C7" s="69"/>
      <c r="D7" s="70" t="s">
        <v>3</v>
      </c>
      <c r="E7" s="75" t="s">
        <v>4</v>
      </c>
      <c r="F7" s="75" t="s">
        <v>5</v>
      </c>
      <c r="G7" s="76" t="s">
        <v>11</v>
      </c>
      <c r="H7" s="72"/>
      <c r="I7" s="73" t="s">
        <v>6</v>
      </c>
      <c r="J7" s="77" t="s">
        <v>4</v>
      </c>
      <c r="K7" s="75" t="s">
        <v>5</v>
      </c>
      <c r="L7" s="76" t="s">
        <v>11</v>
      </c>
      <c r="M7" s="73" t="s">
        <v>6</v>
      </c>
      <c r="N7" s="77" t="s">
        <v>4</v>
      </c>
      <c r="O7" s="75" t="s">
        <v>5</v>
      </c>
      <c r="P7" s="76" t="s">
        <v>11</v>
      </c>
      <c r="Q7" s="74" t="s">
        <v>6</v>
      </c>
      <c r="R7" s="77" t="s">
        <v>4</v>
      </c>
      <c r="S7" s="75" t="s">
        <v>5</v>
      </c>
      <c r="T7" s="76" t="s">
        <v>11</v>
      </c>
    </row>
    <row r="8" spans="3:20" ht="12.75" customHeight="1" x14ac:dyDescent="0.3">
      <c r="C8" s="69"/>
      <c r="D8" s="70"/>
      <c r="E8" s="75"/>
      <c r="F8" s="75"/>
      <c r="G8" s="76"/>
      <c r="H8" s="72"/>
      <c r="I8" s="73" t="s">
        <v>7</v>
      </c>
      <c r="J8" s="77"/>
      <c r="K8" s="75"/>
      <c r="L8" s="76"/>
      <c r="M8" s="73" t="s">
        <v>7</v>
      </c>
      <c r="N8" s="77"/>
      <c r="O8" s="75"/>
      <c r="P8" s="76"/>
      <c r="Q8" s="74" t="s">
        <v>7</v>
      </c>
      <c r="R8" s="77"/>
      <c r="S8" s="75"/>
      <c r="T8" s="76"/>
    </row>
    <row r="9" spans="3:20" ht="72.599999999999994" customHeight="1" x14ac:dyDescent="0.3">
      <c r="C9" s="69"/>
      <c r="D9" s="70"/>
      <c r="E9" s="75"/>
      <c r="F9" s="75"/>
      <c r="G9" s="76"/>
      <c r="H9" s="72"/>
      <c r="I9" s="73"/>
      <c r="J9" s="77"/>
      <c r="K9" s="75"/>
      <c r="L9" s="76"/>
      <c r="M9" s="73"/>
      <c r="N9" s="77"/>
      <c r="O9" s="75"/>
      <c r="P9" s="76"/>
      <c r="Q9" s="74"/>
      <c r="R9" s="77"/>
      <c r="S9" s="75"/>
      <c r="T9" s="76"/>
    </row>
    <row r="10" spans="3:20" ht="107.25" customHeight="1" x14ac:dyDescent="0.3">
      <c r="C10" s="69"/>
      <c r="D10" s="70"/>
      <c r="E10" s="75"/>
      <c r="F10" s="75"/>
      <c r="G10" s="76"/>
      <c r="H10" s="72"/>
      <c r="I10" s="73"/>
      <c r="J10" s="77"/>
      <c r="K10" s="75"/>
      <c r="L10" s="76"/>
      <c r="M10" s="73"/>
      <c r="N10" s="77"/>
      <c r="O10" s="75"/>
      <c r="P10" s="76"/>
      <c r="Q10" s="74"/>
      <c r="R10" s="77"/>
      <c r="S10" s="75"/>
      <c r="T10" s="76"/>
    </row>
    <row r="11" spans="3:20" ht="24.75" customHeight="1" x14ac:dyDescent="0.3">
      <c r="C11" s="13">
        <v>1</v>
      </c>
      <c r="D11" s="14">
        <v>2</v>
      </c>
      <c r="E11" s="13">
        <v>3</v>
      </c>
      <c r="F11" s="15">
        <v>4</v>
      </c>
      <c r="G11" s="15">
        <v>5</v>
      </c>
      <c r="H11" s="15">
        <v>6</v>
      </c>
      <c r="I11" s="13">
        <v>7</v>
      </c>
      <c r="J11" s="13">
        <v>8</v>
      </c>
      <c r="K11" s="15">
        <v>9</v>
      </c>
      <c r="L11" s="15">
        <v>10</v>
      </c>
      <c r="M11" s="19">
        <v>11</v>
      </c>
      <c r="N11" s="13">
        <v>12</v>
      </c>
      <c r="O11" s="15">
        <v>13</v>
      </c>
      <c r="P11" s="15">
        <v>14</v>
      </c>
      <c r="Q11" s="16" t="s">
        <v>15</v>
      </c>
      <c r="R11" s="13" t="s">
        <v>14</v>
      </c>
      <c r="S11" s="15" t="s">
        <v>16</v>
      </c>
      <c r="T11" s="15" t="s">
        <v>17</v>
      </c>
    </row>
    <row r="12" spans="3:20" s="43" customFormat="1" ht="28.15" customHeight="1" x14ac:dyDescent="0.35">
      <c r="C12" s="34" t="s">
        <v>30</v>
      </c>
      <c r="D12" s="47"/>
      <c r="E12" s="8"/>
      <c r="F12" s="8"/>
      <c r="G12" s="8"/>
      <c r="H12" s="8"/>
      <c r="I12" s="48"/>
      <c r="J12" s="8"/>
      <c r="K12" s="8"/>
      <c r="L12" s="8"/>
      <c r="M12" s="48"/>
      <c r="N12" s="8"/>
      <c r="O12" s="8"/>
      <c r="P12" s="8"/>
      <c r="Q12" s="47"/>
      <c r="R12" s="8"/>
      <c r="S12" s="8"/>
      <c r="T12" s="8"/>
    </row>
    <row r="13" spans="3:20" s="43" customFormat="1" ht="38.450000000000003" customHeight="1" x14ac:dyDescent="0.35">
      <c r="C13" s="35" t="s">
        <v>55</v>
      </c>
      <c r="D13" s="49">
        <f t="shared" ref="D13:D14" si="0">E13+F13</f>
        <v>46293100</v>
      </c>
      <c r="E13" s="9">
        <f>E14+E15+E20</f>
        <v>46293100</v>
      </c>
      <c r="F13" s="9">
        <f t="shared" ref="F13:H13" si="1">F14+F15+F20</f>
        <v>0</v>
      </c>
      <c r="G13" s="9">
        <f t="shared" si="1"/>
        <v>0</v>
      </c>
      <c r="H13" s="9">
        <f t="shared" si="1"/>
        <v>21842350</v>
      </c>
      <c r="I13" s="49">
        <f t="shared" ref="I13:I14" si="2">J13+K13</f>
        <v>23705797.93</v>
      </c>
      <c r="J13" s="9">
        <f>J14+J15+J20</f>
        <v>23705797.93</v>
      </c>
      <c r="K13" s="9">
        <f t="shared" ref="K13:L13" si="3">K14+K15+K20</f>
        <v>0</v>
      </c>
      <c r="L13" s="9">
        <f t="shared" si="3"/>
        <v>0</v>
      </c>
      <c r="M13" s="49">
        <f t="shared" ref="M13:M14" si="4">N13+O13</f>
        <v>20554588.699999999</v>
      </c>
      <c r="N13" s="9">
        <f>N14+N15+N20</f>
        <v>20554588.699999999</v>
      </c>
      <c r="O13" s="9">
        <f t="shared" ref="O13:P13" si="5">O14+O15+O20</f>
        <v>0</v>
      </c>
      <c r="P13" s="9">
        <f t="shared" si="5"/>
        <v>0</v>
      </c>
      <c r="Q13" s="9">
        <f>I13-M13</f>
        <v>3151209.2300000004</v>
      </c>
      <c r="R13" s="9">
        <f>J13-N13</f>
        <v>3151209.2300000004</v>
      </c>
      <c r="S13" s="9">
        <f>K13-O13</f>
        <v>0</v>
      </c>
      <c r="T13" s="9">
        <f>L13-P13</f>
        <v>0</v>
      </c>
    </row>
    <row r="14" spans="3:20" s="43" customFormat="1" ht="94.9" customHeight="1" x14ac:dyDescent="0.35">
      <c r="C14" s="36" t="s">
        <v>31</v>
      </c>
      <c r="D14" s="49">
        <f t="shared" si="0"/>
        <v>100</v>
      </c>
      <c r="E14" s="9">
        <v>100</v>
      </c>
      <c r="F14" s="9">
        <v>0</v>
      </c>
      <c r="G14" s="9">
        <v>0</v>
      </c>
      <c r="H14" s="9">
        <v>0</v>
      </c>
      <c r="I14" s="49">
        <f t="shared" si="2"/>
        <v>0</v>
      </c>
      <c r="J14" s="9">
        <v>0</v>
      </c>
      <c r="K14" s="9">
        <v>0</v>
      </c>
      <c r="L14" s="9">
        <v>0</v>
      </c>
      <c r="M14" s="49">
        <f t="shared" si="4"/>
        <v>117.28</v>
      </c>
      <c r="N14" s="50">
        <v>117.28</v>
      </c>
      <c r="O14" s="9">
        <v>0</v>
      </c>
      <c r="P14" s="9">
        <v>0</v>
      </c>
      <c r="Q14" s="9">
        <f t="shared" ref="Q14:T46" si="6">I14-M14</f>
        <v>-117.28</v>
      </c>
      <c r="R14" s="9">
        <f t="shared" si="6"/>
        <v>-117.28</v>
      </c>
      <c r="S14" s="9">
        <f t="shared" si="6"/>
        <v>0</v>
      </c>
      <c r="T14" s="9">
        <f t="shared" si="6"/>
        <v>0</v>
      </c>
    </row>
    <row r="15" spans="3:20" s="43" customFormat="1" ht="28.15" customHeight="1" x14ac:dyDescent="0.35">
      <c r="C15" s="36" t="s">
        <v>58</v>
      </c>
      <c r="D15" s="49">
        <f>E15+F15</f>
        <v>19045000</v>
      </c>
      <c r="E15" s="9">
        <f>E16+E17+E18+E19</f>
        <v>19045000</v>
      </c>
      <c r="F15" s="9">
        <f t="shared" ref="F15:H15" si="7">F16+F17+F18+F19</f>
        <v>0</v>
      </c>
      <c r="G15" s="9">
        <f t="shared" si="7"/>
        <v>0</v>
      </c>
      <c r="H15" s="9">
        <f t="shared" si="7"/>
        <v>8465500</v>
      </c>
      <c r="I15" s="49">
        <f>J15+K15</f>
        <v>10116712.24</v>
      </c>
      <c r="J15" s="9">
        <f>J16+J17+J18+J19</f>
        <v>10116712.24</v>
      </c>
      <c r="K15" s="9">
        <f t="shared" ref="K15:L15" si="8">K16+K17+K18+K19</f>
        <v>0</v>
      </c>
      <c r="L15" s="9">
        <f t="shared" si="8"/>
        <v>0</v>
      </c>
      <c r="M15" s="49">
        <f>N15+O15</f>
        <v>8013672.4700000007</v>
      </c>
      <c r="N15" s="50">
        <f>N16+N17+N18+N19</f>
        <v>8013672.4700000007</v>
      </c>
      <c r="O15" s="9">
        <f t="shared" ref="O15:P15" si="9">O16+O17+O18+O19</f>
        <v>0</v>
      </c>
      <c r="P15" s="9">
        <f t="shared" si="9"/>
        <v>0</v>
      </c>
      <c r="Q15" s="9">
        <f t="shared" si="6"/>
        <v>2103039.7699999996</v>
      </c>
      <c r="R15" s="9">
        <f t="shared" si="6"/>
        <v>2103039.7699999996</v>
      </c>
      <c r="S15" s="9">
        <f t="shared" si="6"/>
        <v>0</v>
      </c>
      <c r="T15" s="9">
        <f t="shared" si="6"/>
        <v>0</v>
      </c>
    </row>
    <row r="16" spans="3:20" s="43" customFormat="1" ht="65.45" customHeight="1" x14ac:dyDescent="0.35">
      <c r="C16" s="36" t="s">
        <v>32</v>
      </c>
      <c r="D16" s="49">
        <f t="shared" ref="D16:D54" si="10">E16+F16</f>
        <v>12000</v>
      </c>
      <c r="E16" s="9">
        <v>12000</v>
      </c>
      <c r="F16" s="9">
        <v>0</v>
      </c>
      <c r="G16" s="9">
        <v>0</v>
      </c>
      <c r="H16" s="9">
        <v>5500</v>
      </c>
      <c r="I16" s="49">
        <f t="shared" ref="I16:I46" si="11">J16+K16</f>
        <v>6277.82</v>
      </c>
      <c r="J16" s="50">
        <v>6277.82</v>
      </c>
      <c r="K16" s="9">
        <v>0</v>
      </c>
      <c r="L16" s="9">
        <v>0</v>
      </c>
      <c r="M16" s="49">
        <f t="shared" ref="M16:M46" si="12">N16+O16</f>
        <v>6974.01</v>
      </c>
      <c r="N16" s="50">
        <v>6974.01</v>
      </c>
      <c r="O16" s="9">
        <v>0</v>
      </c>
      <c r="P16" s="9">
        <v>0</v>
      </c>
      <c r="Q16" s="9">
        <f t="shared" si="6"/>
        <v>-696.19000000000051</v>
      </c>
      <c r="R16" s="9">
        <f t="shared" si="6"/>
        <v>-696.19000000000051</v>
      </c>
      <c r="S16" s="9">
        <f t="shared" si="6"/>
        <v>0</v>
      </c>
      <c r="T16" s="9">
        <f t="shared" si="6"/>
        <v>0</v>
      </c>
    </row>
    <row r="17" spans="3:20" s="43" customFormat="1" ht="65.45" customHeight="1" x14ac:dyDescent="0.35">
      <c r="C17" s="36" t="s">
        <v>33</v>
      </c>
      <c r="D17" s="49">
        <f t="shared" si="10"/>
        <v>446500</v>
      </c>
      <c r="E17" s="9">
        <v>446500</v>
      </c>
      <c r="F17" s="9">
        <v>0</v>
      </c>
      <c r="G17" s="9">
        <v>0</v>
      </c>
      <c r="H17" s="9">
        <v>160000</v>
      </c>
      <c r="I17" s="49">
        <f t="shared" si="11"/>
        <v>545704.54</v>
      </c>
      <c r="J17" s="50">
        <v>545704.54</v>
      </c>
      <c r="K17" s="9">
        <v>0</v>
      </c>
      <c r="L17" s="9">
        <v>0</v>
      </c>
      <c r="M17" s="49">
        <f t="shared" si="12"/>
        <v>235068.71</v>
      </c>
      <c r="N17" s="50">
        <v>235068.71</v>
      </c>
      <c r="O17" s="9">
        <v>0</v>
      </c>
      <c r="P17" s="9">
        <v>0</v>
      </c>
      <c r="Q17" s="9">
        <f t="shared" si="6"/>
        <v>310635.83000000007</v>
      </c>
      <c r="R17" s="9">
        <f t="shared" si="6"/>
        <v>310635.83000000007</v>
      </c>
      <c r="S17" s="9">
        <f t="shared" si="6"/>
        <v>0</v>
      </c>
      <c r="T17" s="9">
        <f t="shared" si="6"/>
        <v>0</v>
      </c>
    </row>
    <row r="18" spans="3:20" s="43" customFormat="1" ht="65.45" customHeight="1" x14ac:dyDescent="0.35">
      <c r="C18" s="36" t="s">
        <v>34</v>
      </c>
      <c r="D18" s="49">
        <f t="shared" si="10"/>
        <v>5719000</v>
      </c>
      <c r="E18" s="9">
        <v>5719000</v>
      </c>
      <c r="F18" s="9">
        <v>0</v>
      </c>
      <c r="G18" s="9">
        <v>0</v>
      </c>
      <c r="H18" s="9">
        <v>2050000</v>
      </c>
      <c r="I18" s="49">
        <f t="shared" si="11"/>
        <v>3318878.31</v>
      </c>
      <c r="J18" s="50">
        <v>3318878.31</v>
      </c>
      <c r="K18" s="9">
        <v>0</v>
      </c>
      <c r="L18" s="9">
        <v>0</v>
      </c>
      <c r="M18" s="49">
        <f t="shared" si="12"/>
        <v>2272858.2200000002</v>
      </c>
      <c r="N18" s="50">
        <v>2272858.2200000002</v>
      </c>
      <c r="O18" s="9">
        <v>0</v>
      </c>
      <c r="P18" s="9">
        <v>0</v>
      </c>
      <c r="Q18" s="9">
        <f t="shared" si="6"/>
        <v>1046020.0899999999</v>
      </c>
      <c r="R18" s="9">
        <f t="shared" si="6"/>
        <v>1046020.0899999999</v>
      </c>
      <c r="S18" s="9">
        <f t="shared" si="6"/>
        <v>0</v>
      </c>
      <c r="T18" s="9">
        <f t="shared" si="6"/>
        <v>0</v>
      </c>
    </row>
    <row r="19" spans="3:20" s="43" customFormat="1" ht="65.45" customHeight="1" x14ac:dyDescent="0.35">
      <c r="C19" s="36" t="s">
        <v>35</v>
      </c>
      <c r="D19" s="49">
        <f t="shared" si="10"/>
        <v>12867500</v>
      </c>
      <c r="E19" s="9">
        <v>12867500</v>
      </c>
      <c r="F19" s="9">
        <v>0</v>
      </c>
      <c r="G19" s="9">
        <v>0</v>
      </c>
      <c r="H19" s="9">
        <v>6250000</v>
      </c>
      <c r="I19" s="49">
        <f t="shared" si="11"/>
        <v>6245851.5700000003</v>
      </c>
      <c r="J19" s="50">
        <v>6245851.5700000003</v>
      </c>
      <c r="K19" s="9">
        <v>0</v>
      </c>
      <c r="L19" s="9">
        <v>0</v>
      </c>
      <c r="M19" s="49">
        <f t="shared" si="12"/>
        <v>5498771.5300000003</v>
      </c>
      <c r="N19" s="50">
        <v>5498771.5300000003</v>
      </c>
      <c r="O19" s="9">
        <v>0</v>
      </c>
      <c r="P19" s="9">
        <v>0</v>
      </c>
      <c r="Q19" s="9">
        <f t="shared" si="6"/>
        <v>747080.04</v>
      </c>
      <c r="R19" s="9">
        <f t="shared" si="6"/>
        <v>747080.04</v>
      </c>
      <c r="S19" s="9">
        <f t="shared" si="6"/>
        <v>0</v>
      </c>
      <c r="T19" s="9">
        <f t="shared" si="6"/>
        <v>0</v>
      </c>
    </row>
    <row r="20" spans="3:20" s="43" customFormat="1" ht="30.75" customHeight="1" x14ac:dyDescent="0.35">
      <c r="C20" s="36" t="s">
        <v>36</v>
      </c>
      <c r="D20" s="49">
        <f>E20+F20</f>
        <v>27248000</v>
      </c>
      <c r="E20" s="9">
        <f>E22+E23+E21</f>
        <v>27248000</v>
      </c>
      <c r="F20" s="9">
        <f t="shared" ref="F20:H20" si="13">F22+F23</f>
        <v>0</v>
      </c>
      <c r="G20" s="9">
        <f t="shared" si="13"/>
        <v>0</v>
      </c>
      <c r="H20" s="9">
        <f t="shared" si="13"/>
        <v>13376850</v>
      </c>
      <c r="I20" s="49">
        <f t="shared" si="11"/>
        <v>13589085.689999999</v>
      </c>
      <c r="J20" s="50">
        <f>J22+J23+J21</f>
        <v>13589085.689999999</v>
      </c>
      <c r="K20" s="9">
        <f t="shared" ref="K20:L20" si="14">K22+K23</f>
        <v>0</v>
      </c>
      <c r="L20" s="9">
        <f t="shared" si="14"/>
        <v>0</v>
      </c>
      <c r="M20" s="49">
        <f t="shared" si="12"/>
        <v>12540798.949999999</v>
      </c>
      <c r="N20" s="50">
        <f>N22+N23</f>
        <v>12540798.949999999</v>
      </c>
      <c r="O20" s="9">
        <f t="shared" ref="O20:P20" si="15">O22+O23</f>
        <v>0</v>
      </c>
      <c r="P20" s="9">
        <f t="shared" si="15"/>
        <v>0</v>
      </c>
      <c r="Q20" s="9">
        <f t="shared" si="6"/>
        <v>1048286.7400000002</v>
      </c>
      <c r="R20" s="50">
        <f>J20-N20</f>
        <v>1048286.7400000002</v>
      </c>
      <c r="S20" s="9">
        <f t="shared" si="6"/>
        <v>0</v>
      </c>
      <c r="T20" s="9">
        <f t="shared" si="6"/>
        <v>0</v>
      </c>
    </row>
    <row r="21" spans="3:20" s="43" customFormat="1" ht="30.75" customHeight="1" x14ac:dyDescent="0.35">
      <c r="C21" s="36" t="s">
        <v>54</v>
      </c>
      <c r="D21" s="49">
        <f t="shared" si="10"/>
        <v>0</v>
      </c>
      <c r="E21" s="9">
        <v>0</v>
      </c>
      <c r="F21" s="9">
        <v>0</v>
      </c>
      <c r="G21" s="9">
        <v>0</v>
      </c>
      <c r="H21" s="9">
        <v>0</v>
      </c>
      <c r="I21" s="49">
        <f t="shared" si="11"/>
        <v>0</v>
      </c>
      <c r="J21" s="50">
        <v>0</v>
      </c>
      <c r="K21" s="9">
        <v>0</v>
      </c>
      <c r="L21" s="9">
        <v>0</v>
      </c>
      <c r="M21" s="49">
        <f t="shared" si="12"/>
        <v>0</v>
      </c>
      <c r="N21" s="50">
        <v>0</v>
      </c>
      <c r="O21" s="9">
        <v>0</v>
      </c>
      <c r="P21" s="9">
        <v>0</v>
      </c>
      <c r="Q21" s="9">
        <f t="shared" si="6"/>
        <v>0</v>
      </c>
      <c r="R21" s="50">
        <f>J21-N21</f>
        <v>0</v>
      </c>
      <c r="S21" s="9">
        <f t="shared" si="6"/>
        <v>0</v>
      </c>
      <c r="T21" s="9">
        <f t="shared" si="6"/>
        <v>0</v>
      </c>
    </row>
    <row r="22" spans="3:20" s="43" customFormat="1" ht="33.75" customHeight="1" x14ac:dyDescent="0.35">
      <c r="C22" s="36" t="s">
        <v>56</v>
      </c>
      <c r="D22" s="49">
        <f t="shared" si="10"/>
        <v>1451000</v>
      </c>
      <c r="E22" s="9">
        <v>1451000</v>
      </c>
      <c r="F22" s="9">
        <v>0</v>
      </c>
      <c r="G22" s="9">
        <v>0</v>
      </c>
      <c r="H22" s="50">
        <v>676850</v>
      </c>
      <c r="I22" s="49">
        <f t="shared" si="11"/>
        <v>888045.66</v>
      </c>
      <c r="J22" s="50">
        <v>888045.66</v>
      </c>
      <c r="K22" s="9">
        <v>0</v>
      </c>
      <c r="L22" s="9">
        <v>0</v>
      </c>
      <c r="M22" s="49">
        <f t="shared" si="12"/>
        <v>538927.02</v>
      </c>
      <c r="N22" s="50">
        <v>538927.02</v>
      </c>
      <c r="O22" s="9">
        <v>0</v>
      </c>
      <c r="P22" s="9">
        <v>0</v>
      </c>
      <c r="Q22" s="9">
        <f t="shared" si="6"/>
        <v>349118.64</v>
      </c>
      <c r="R22" s="50">
        <f t="shared" si="6"/>
        <v>349118.64</v>
      </c>
      <c r="S22" s="9">
        <f t="shared" si="6"/>
        <v>0</v>
      </c>
      <c r="T22" s="9">
        <f t="shared" si="6"/>
        <v>0</v>
      </c>
    </row>
    <row r="23" spans="3:20" s="43" customFormat="1" ht="37.15" customHeight="1" x14ac:dyDescent="0.35">
      <c r="C23" s="36" t="s">
        <v>57</v>
      </c>
      <c r="D23" s="49">
        <f t="shared" si="10"/>
        <v>25797000</v>
      </c>
      <c r="E23" s="9">
        <v>25797000</v>
      </c>
      <c r="F23" s="9">
        <v>0</v>
      </c>
      <c r="G23" s="9">
        <v>0</v>
      </c>
      <c r="H23" s="50">
        <v>12700000</v>
      </c>
      <c r="I23" s="49">
        <f t="shared" si="11"/>
        <v>12701040.029999999</v>
      </c>
      <c r="J23" s="50">
        <v>12701040.029999999</v>
      </c>
      <c r="K23" s="9">
        <v>0</v>
      </c>
      <c r="L23" s="9">
        <v>0</v>
      </c>
      <c r="M23" s="49">
        <f t="shared" si="12"/>
        <v>12001871.93</v>
      </c>
      <c r="N23" s="50">
        <v>12001871.93</v>
      </c>
      <c r="O23" s="9">
        <v>0</v>
      </c>
      <c r="P23" s="9">
        <v>0</v>
      </c>
      <c r="Q23" s="9">
        <f t="shared" si="6"/>
        <v>699168.09999999963</v>
      </c>
      <c r="R23" s="50">
        <f t="shared" si="6"/>
        <v>699168.09999999963</v>
      </c>
      <c r="S23" s="9">
        <f t="shared" si="6"/>
        <v>0</v>
      </c>
      <c r="T23" s="9">
        <f t="shared" si="6"/>
        <v>0</v>
      </c>
    </row>
    <row r="24" spans="3:20" s="43" customFormat="1" ht="35.450000000000003" customHeight="1" x14ac:dyDescent="0.35">
      <c r="C24" s="37" t="s">
        <v>37</v>
      </c>
      <c r="D24" s="49">
        <f t="shared" si="10"/>
        <v>1322461</v>
      </c>
      <c r="E24" s="9">
        <f>E25+E26+E27+E28</f>
        <v>847010</v>
      </c>
      <c r="F24" s="9">
        <f t="shared" ref="F24:H24" si="16">F25+F26+F27+F28</f>
        <v>475451</v>
      </c>
      <c r="G24" s="9">
        <f t="shared" si="16"/>
        <v>0</v>
      </c>
      <c r="H24" s="9">
        <f t="shared" si="16"/>
        <v>288110</v>
      </c>
      <c r="I24" s="49">
        <f t="shared" si="11"/>
        <v>625399.19999999995</v>
      </c>
      <c r="J24" s="50">
        <f>J25+J26+J27+J28</f>
        <v>278369.08</v>
      </c>
      <c r="K24" s="9">
        <f t="shared" ref="K24:L24" si="17">K25+K26+K27+K28</f>
        <v>347030.12</v>
      </c>
      <c r="L24" s="9">
        <f t="shared" si="17"/>
        <v>0</v>
      </c>
      <c r="M24" s="49">
        <f t="shared" si="12"/>
        <v>3226062.3000000003</v>
      </c>
      <c r="N24" s="50">
        <f>N25+N26+N27+N28</f>
        <v>919659.85000000009</v>
      </c>
      <c r="O24" s="9">
        <f t="shared" ref="O24:P24" si="18">O25+O26+O27+O28</f>
        <v>2306402.4500000002</v>
      </c>
      <c r="P24" s="9">
        <f t="shared" si="18"/>
        <v>0</v>
      </c>
      <c r="Q24" s="9">
        <f t="shared" si="6"/>
        <v>-2600663.1000000006</v>
      </c>
      <c r="R24" s="9">
        <f t="shared" si="6"/>
        <v>-641290.77</v>
      </c>
      <c r="S24" s="9">
        <f t="shared" si="6"/>
        <v>-1959372.33</v>
      </c>
      <c r="T24" s="9">
        <f t="shared" si="6"/>
        <v>0</v>
      </c>
    </row>
    <row r="25" spans="3:20" s="43" customFormat="1" ht="39.6" customHeight="1" x14ac:dyDescent="0.35">
      <c r="C25" s="38" t="s">
        <v>38</v>
      </c>
      <c r="D25" s="49">
        <f t="shared" si="10"/>
        <v>97010</v>
      </c>
      <c r="E25" s="9">
        <v>97010</v>
      </c>
      <c r="F25" s="9">
        <v>0</v>
      </c>
      <c r="G25" s="9">
        <v>0</v>
      </c>
      <c r="H25" s="9">
        <v>48110</v>
      </c>
      <c r="I25" s="49">
        <f t="shared" si="11"/>
        <v>91615.12</v>
      </c>
      <c r="J25" s="50">
        <v>91615.12</v>
      </c>
      <c r="K25" s="9">
        <v>0</v>
      </c>
      <c r="L25" s="9">
        <v>0</v>
      </c>
      <c r="M25" s="49">
        <f t="shared" si="12"/>
        <v>210275.81</v>
      </c>
      <c r="N25" s="50">
        <v>210275.81</v>
      </c>
      <c r="O25" s="9">
        <v>0</v>
      </c>
      <c r="P25" s="9">
        <v>0</v>
      </c>
      <c r="Q25" s="9">
        <f t="shared" si="6"/>
        <v>-118660.69</v>
      </c>
      <c r="R25" s="9">
        <f t="shared" si="6"/>
        <v>-118660.69</v>
      </c>
      <c r="S25" s="9">
        <f t="shared" si="6"/>
        <v>0</v>
      </c>
      <c r="T25" s="9">
        <f t="shared" si="6"/>
        <v>0</v>
      </c>
    </row>
    <row r="26" spans="3:20" s="43" customFormat="1" ht="119.25" customHeight="1" x14ac:dyDescent="0.35">
      <c r="C26" s="39" t="s">
        <v>66</v>
      </c>
      <c r="D26" s="49">
        <f t="shared" si="10"/>
        <v>750000</v>
      </c>
      <c r="E26" s="9">
        <v>750000</v>
      </c>
      <c r="F26" s="9">
        <v>0</v>
      </c>
      <c r="G26" s="9">
        <v>0</v>
      </c>
      <c r="H26" s="9">
        <v>240000</v>
      </c>
      <c r="I26" s="49">
        <f t="shared" si="11"/>
        <v>182909.16</v>
      </c>
      <c r="J26" s="50">
        <v>182909.16</v>
      </c>
      <c r="K26" s="9">
        <v>0</v>
      </c>
      <c r="L26" s="9">
        <v>0</v>
      </c>
      <c r="M26" s="49">
        <f t="shared" si="12"/>
        <v>671800</v>
      </c>
      <c r="N26" s="50">
        <v>671800</v>
      </c>
      <c r="O26" s="9">
        <v>0</v>
      </c>
      <c r="P26" s="9">
        <v>0</v>
      </c>
      <c r="Q26" s="9">
        <f t="shared" si="6"/>
        <v>-488890.83999999997</v>
      </c>
      <c r="R26" s="9">
        <f t="shared" si="6"/>
        <v>-488890.83999999997</v>
      </c>
      <c r="S26" s="9">
        <f t="shared" si="6"/>
        <v>0</v>
      </c>
      <c r="T26" s="9">
        <f t="shared" si="6"/>
        <v>0</v>
      </c>
    </row>
    <row r="27" spans="3:20" s="43" customFormat="1" ht="39" customHeight="1" x14ac:dyDescent="0.35">
      <c r="C27" s="38" t="s">
        <v>39</v>
      </c>
      <c r="D27" s="49">
        <f t="shared" si="10"/>
        <v>0</v>
      </c>
      <c r="E27" s="9">
        <v>0</v>
      </c>
      <c r="F27" s="9">
        <v>0</v>
      </c>
      <c r="G27" s="9">
        <v>0</v>
      </c>
      <c r="H27" s="9">
        <v>0</v>
      </c>
      <c r="I27" s="49">
        <f t="shared" si="11"/>
        <v>3844.8</v>
      </c>
      <c r="J27" s="50">
        <v>3844.8</v>
      </c>
      <c r="K27" s="9">
        <v>0</v>
      </c>
      <c r="L27" s="9">
        <v>0</v>
      </c>
      <c r="M27" s="49">
        <f t="shared" si="12"/>
        <v>37584.04</v>
      </c>
      <c r="N27" s="50">
        <v>37584.04</v>
      </c>
      <c r="O27" s="9">
        <v>0</v>
      </c>
      <c r="P27" s="9">
        <v>0</v>
      </c>
      <c r="Q27" s="9">
        <f t="shared" si="6"/>
        <v>-33739.24</v>
      </c>
      <c r="R27" s="9">
        <f t="shared" si="6"/>
        <v>-33739.24</v>
      </c>
      <c r="S27" s="9">
        <f t="shared" si="6"/>
        <v>0</v>
      </c>
      <c r="T27" s="9">
        <f t="shared" si="6"/>
        <v>0</v>
      </c>
    </row>
    <row r="28" spans="3:20" s="43" customFormat="1" ht="36.75" customHeight="1" x14ac:dyDescent="0.35">
      <c r="C28" s="17" t="s">
        <v>40</v>
      </c>
      <c r="D28" s="49">
        <f t="shared" si="10"/>
        <v>475451</v>
      </c>
      <c r="E28" s="9">
        <f>E29+E30</f>
        <v>0</v>
      </c>
      <c r="F28" s="9">
        <f t="shared" ref="F28:H28" si="19">F29+F30</f>
        <v>475451</v>
      </c>
      <c r="G28" s="9">
        <f t="shared" si="19"/>
        <v>0</v>
      </c>
      <c r="H28" s="9">
        <f t="shared" si="19"/>
        <v>0</v>
      </c>
      <c r="I28" s="49">
        <f t="shared" si="11"/>
        <v>347030.12</v>
      </c>
      <c r="J28" s="50">
        <f>J29+J30</f>
        <v>0</v>
      </c>
      <c r="K28" s="9">
        <f t="shared" ref="K28:L28" si="20">K29+K30</f>
        <v>347030.12</v>
      </c>
      <c r="L28" s="9">
        <f t="shared" si="20"/>
        <v>0</v>
      </c>
      <c r="M28" s="49">
        <f t="shared" si="12"/>
        <v>2306402.4500000002</v>
      </c>
      <c r="N28" s="50">
        <f>N29+N30</f>
        <v>0</v>
      </c>
      <c r="O28" s="9">
        <f t="shared" ref="O28:P28" si="21">O29+O30</f>
        <v>2306402.4500000002</v>
      </c>
      <c r="P28" s="9">
        <f t="shared" si="21"/>
        <v>0</v>
      </c>
      <c r="Q28" s="9">
        <f t="shared" si="6"/>
        <v>-1959372.33</v>
      </c>
      <c r="R28" s="9">
        <f t="shared" si="6"/>
        <v>0</v>
      </c>
      <c r="S28" s="9">
        <f t="shared" si="6"/>
        <v>-1959372.33</v>
      </c>
      <c r="T28" s="9">
        <f t="shared" si="6"/>
        <v>0</v>
      </c>
    </row>
    <row r="29" spans="3:20" s="43" customFormat="1" ht="54.6" customHeight="1" x14ac:dyDescent="0.35">
      <c r="C29" s="40" t="s">
        <v>41</v>
      </c>
      <c r="D29" s="49">
        <f t="shared" si="10"/>
        <v>462611</v>
      </c>
      <c r="E29" s="9">
        <v>0</v>
      </c>
      <c r="F29" s="9">
        <v>462611</v>
      </c>
      <c r="G29" s="9">
        <v>0</v>
      </c>
      <c r="H29" s="9">
        <v>0</v>
      </c>
      <c r="I29" s="49">
        <f t="shared" si="11"/>
        <v>334190.12</v>
      </c>
      <c r="J29" s="50">
        <v>0</v>
      </c>
      <c r="K29" s="9">
        <v>334190.12</v>
      </c>
      <c r="L29" s="9">
        <v>0</v>
      </c>
      <c r="M29" s="49">
        <f t="shared" si="12"/>
        <v>334360.45</v>
      </c>
      <c r="N29" s="50">
        <v>0</v>
      </c>
      <c r="O29" s="9">
        <v>334360.45</v>
      </c>
      <c r="P29" s="9">
        <v>0</v>
      </c>
      <c r="Q29" s="9">
        <f t="shared" si="6"/>
        <v>-170.3300000000163</v>
      </c>
      <c r="R29" s="9">
        <f t="shared" si="6"/>
        <v>0</v>
      </c>
      <c r="S29" s="9">
        <f t="shared" si="6"/>
        <v>-170.3300000000163</v>
      </c>
      <c r="T29" s="9">
        <f t="shared" si="6"/>
        <v>0</v>
      </c>
    </row>
    <row r="30" spans="3:20" s="43" customFormat="1" ht="43.9" customHeight="1" x14ac:dyDescent="0.35">
      <c r="C30" s="40" t="s">
        <v>42</v>
      </c>
      <c r="D30" s="49">
        <f t="shared" si="10"/>
        <v>12840</v>
      </c>
      <c r="E30" s="9">
        <v>0</v>
      </c>
      <c r="F30" s="9">
        <v>12840</v>
      </c>
      <c r="G30" s="9">
        <v>0</v>
      </c>
      <c r="H30" s="9">
        <v>0</v>
      </c>
      <c r="I30" s="49">
        <f t="shared" si="11"/>
        <v>12840</v>
      </c>
      <c r="J30" s="50">
        <v>0</v>
      </c>
      <c r="K30" s="9">
        <v>12840</v>
      </c>
      <c r="L30" s="9">
        <v>0</v>
      </c>
      <c r="M30" s="49">
        <f t="shared" si="12"/>
        <v>1972042</v>
      </c>
      <c r="N30" s="50">
        <v>0</v>
      </c>
      <c r="O30" s="9">
        <v>1972042</v>
      </c>
      <c r="P30" s="9">
        <v>0</v>
      </c>
      <c r="Q30" s="9">
        <f t="shared" si="6"/>
        <v>-1959202</v>
      </c>
      <c r="R30" s="9">
        <f t="shared" si="6"/>
        <v>0</v>
      </c>
      <c r="S30" s="9">
        <f t="shared" si="6"/>
        <v>-1959202</v>
      </c>
      <c r="T30" s="9">
        <f t="shared" si="6"/>
        <v>0</v>
      </c>
    </row>
    <row r="31" spans="3:20" s="43" customFormat="1" ht="30.6" customHeight="1" x14ac:dyDescent="0.35">
      <c r="C31" s="37" t="s">
        <v>43</v>
      </c>
      <c r="D31" s="49">
        <f>E31+F31</f>
        <v>49451588.590000004</v>
      </c>
      <c r="E31" s="9">
        <f>E32+E33+E34</f>
        <v>49451588.590000004</v>
      </c>
      <c r="F31" s="9">
        <f t="shared" ref="F31:G31" si="22">F32+F33</f>
        <v>0</v>
      </c>
      <c r="G31" s="9">
        <f t="shared" si="22"/>
        <v>0</v>
      </c>
      <c r="H31" s="9">
        <f>H32+H33+H34</f>
        <v>27363140.59</v>
      </c>
      <c r="I31" s="49">
        <f t="shared" si="11"/>
        <v>27362146.59</v>
      </c>
      <c r="J31" s="50">
        <f>J32+J33+J34</f>
        <v>27362146.59</v>
      </c>
      <c r="K31" s="9">
        <f>K32+K33+K34</f>
        <v>0</v>
      </c>
      <c r="L31" s="9">
        <f>L32+L33+L34</f>
        <v>0</v>
      </c>
      <c r="M31" s="49">
        <f t="shared" si="12"/>
        <v>18882090.030000001</v>
      </c>
      <c r="N31" s="50">
        <f>N32+N33+N34</f>
        <v>18882090.030000001</v>
      </c>
      <c r="O31" s="9">
        <f>O32+O33+O34</f>
        <v>0</v>
      </c>
      <c r="P31" s="9">
        <f>P32+P33+P34</f>
        <v>0</v>
      </c>
      <c r="Q31" s="9">
        <f>I31-M31</f>
        <v>8480056.5599999987</v>
      </c>
      <c r="R31" s="9">
        <f t="shared" si="6"/>
        <v>8480056.5599999987</v>
      </c>
      <c r="S31" s="9">
        <f t="shared" si="6"/>
        <v>0</v>
      </c>
      <c r="T31" s="9">
        <f t="shared" si="6"/>
        <v>0</v>
      </c>
    </row>
    <row r="32" spans="3:20" s="43" customFormat="1" ht="40.9" customHeight="1" x14ac:dyDescent="0.35">
      <c r="C32" s="36" t="s">
        <v>51</v>
      </c>
      <c r="D32" s="49">
        <f t="shared" si="10"/>
        <v>47203400</v>
      </c>
      <c r="E32" s="9">
        <v>47203400</v>
      </c>
      <c r="F32" s="9">
        <v>0</v>
      </c>
      <c r="G32" s="9">
        <v>0</v>
      </c>
      <c r="H32" s="9">
        <v>25161800</v>
      </c>
      <c r="I32" s="49">
        <f>J32+K32</f>
        <v>25161800</v>
      </c>
      <c r="J32" s="50">
        <v>25161800</v>
      </c>
      <c r="K32" s="9">
        <v>0</v>
      </c>
      <c r="L32" s="9">
        <v>0</v>
      </c>
      <c r="M32" s="49">
        <f>N32+O32</f>
        <v>18844670.030000001</v>
      </c>
      <c r="N32" s="50">
        <v>18844670.030000001</v>
      </c>
      <c r="O32" s="9">
        <v>0</v>
      </c>
      <c r="P32" s="9">
        <v>0</v>
      </c>
      <c r="Q32" s="9">
        <f t="shared" si="6"/>
        <v>6317129.9699999988</v>
      </c>
      <c r="R32" s="9">
        <f t="shared" si="6"/>
        <v>6317129.9699999988</v>
      </c>
      <c r="S32" s="9">
        <f t="shared" si="6"/>
        <v>0</v>
      </c>
      <c r="T32" s="9">
        <f t="shared" si="6"/>
        <v>0</v>
      </c>
    </row>
    <row r="33" spans="1:20" s="43" customFormat="1" ht="40.9" customHeight="1" x14ac:dyDescent="0.35">
      <c r="C33" s="36" t="s">
        <v>44</v>
      </c>
      <c r="D33" s="49">
        <f>E33+F33</f>
        <v>2248188.59</v>
      </c>
      <c r="E33" s="9">
        <v>2248188.59</v>
      </c>
      <c r="F33" s="9">
        <v>0</v>
      </c>
      <c r="G33" s="9">
        <v>0</v>
      </c>
      <c r="H33" s="9">
        <v>2201340.59</v>
      </c>
      <c r="I33" s="49">
        <f t="shared" si="11"/>
        <v>2200346.59</v>
      </c>
      <c r="J33" s="50">
        <v>2200346.59</v>
      </c>
      <c r="K33" s="9">
        <v>0</v>
      </c>
      <c r="L33" s="9">
        <v>0</v>
      </c>
      <c r="M33" s="49">
        <f t="shared" si="12"/>
        <v>37420</v>
      </c>
      <c r="N33" s="50">
        <f>37420</f>
        <v>37420</v>
      </c>
      <c r="O33" s="9">
        <v>0</v>
      </c>
      <c r="P33" s="9">
        <v>0</v>
      </c>
      <c r="Q33" s="9">
        <f t="shared" si="6"/>
        <v>2162926.59</v>
      </c>
      <c r="R33" s="9">
        <f t="shared" si="6"/>
        <v>2162926.59</v>
      </c>
      <c r="S33" s="9">
        <f t="shared" si="6"/>
        <v>0</v>
      </c>
      <c r="T33" s="9">
        <f t="shared" si="6"/>
        <v>0</v>
      </c>
    </row>
    <row r="34" spans="1:20" s="43" customFormat="1" ht="40.9" customHeight="1" x14ac:dyDescent="0.35">
      <c r="C34" s="36"/>
      <c r="D34" s="49">
        <f>E34+F34</f>
        <v>0</v>
      </c>
      <c r="E34" s="9">
        <v>0</v>
      </c>
      <c r="F34" s="9">
        <v>0</v>
      </c>
      <c r="G34" s="9">
        <v>0</v>
      </c>
      <c r="H34" s="9">
        <v>0</v>
      </c>
      <c r="I34" s="49"/>
      <c r="J34" s="9">
        <v>0</v>
      </c>
      <c r="K34" s="9"/>
      <c r="L34" s="9"/>
      <c r="M34" s="49"/>
      <c r="N34" s="9">
        <v>0</v>
      </c>
      <c r="O34" s="9"/>
      <c r="P34" s="9"/>
      <c r="Q34" s="9"/>
      <c r="R34" s="9">
        <f t="shared" si="6"/>
        <v>0</v>
      </c>
      <c r="S34" s="9"/>
      <c r="T34" s="9"/>
    </row>
    <row r="35" spans="1:20" s="43" customFormat="1" ht="43.15" customHeight="1" x14ac:dyDescent="0.35">
      <c r="C35" s="57" t="s">
        <v>52</v>
      </c>
      <c r="D35" s="55">
        <f>E35+F35</f>
        <v>97067149.590000004</v>
      </c>
      <c r="E35" s="56">
        <f>E13+E24+E31</f>
        <v>96591698.590000004</v>
      </c>
      <c r="F35" s="56">
        <f>F13+F24+F31</f>
        <v>475451</v>
      </c>
      <c r="G35" s="56">
        <f>G13+G24+G31</f>
        <v>0</v>
      </c>
      <c r="H35" s="56">
        <f>H13+H24+H31</f>
        <v>49493600.590000004</v>
      </c>
      <c r="I35" s="55">
        <f t="shared" si="11"/>
        <v>51693343.719999991</v>
      </c>
      <c r="J35" s="56">
        <f>J13+J24+J31</f>
        <v>51346313.599999994</v>
      </c>
      <c r="K35" s="56">
        <f>K13+K24+K31</f>
        <v>347030.12</v>
      </c>
      <c r="L35" s="56">
        <f>L13+L24+L31</f>
        <v>0</v>
      </c>
      <c r="M35" s="55">
        <f t="shared" si="12"/>
        <v>42662741.030000001</v>
      </c>
      <c r="N35" s="56">
        <f>N13+N24+N31</f>
        <v>40356338.579999998</v>
      </c>
      <c r="O35" s="56">
        <f>O13+O24+O31</f>
        <v>2306402.4500000002</v>
      </c>
      <c r="P35" s="56">
        <f>P13+P24+P31</f>
        <v>0</v>
      </c>
      <c r="Q35" s="56">
        <f t="shared" si="6"/>
        <v>9030602.6899999902</v>
      </c>
      <c r="R35" s="56">
        <f t="shared" si="6"/>
        <v>10989975.019999996</v>
      </c>
      <c r="S35" s="56">
        <f t="shared" si="6"/>
        <v>-1959372.33</v>
      </c>
      <c r="T35" s="56">
        <f t="shared" si="6"/>
        <v>0</v>
      </c>
    </row>
    <row r="36" spans="1:20" s="43" customFormat="1" ht="36.6" customHeight="1" x14ac:dyDescent="0.35">
      <c r="C36" s="35" t="s">
        <v>45</v>
      </c>
      <c r="D36" s="49"/>
      <c r="E36" s="9"/>
      <c r="F36" s="9"/>
      <c r="G36" s="9"/>
      <c r="H36" s="9"/>
      <c r="I36" s="49"/>
      <c r="J36" s="9"/>
      <c r="K36" s="9"/>
      <c r="L36" s="9"/>
      <c r="M36" s="49"/>
      <c r="N36" s="9"/>
      <c r="O36" s="9"/>
      <c r="P36" s="9"/>
      <c r="Q36" s="9"/>
      <c r="R36" s="9"/>
      <c r="S36" s="9"/>
      <c r="T36" s="9"/>
    </row>
    <row r="37" spans="1:20" s="43" customFormat="1" ht="35.450000000000003" customHeight="1" x14ac:dyDescent="0.35">
      <c r="C37" s="41" t="s">
        <v>8</v>
      </c>
      <c r="D37" s="66">
        <f t="shared" si="10"/>
        <v>60756612</v>
      </c>
      <c r="E37" s="50">
        <v>59886608</v>
      </c>
      <c r="F37" s="50">
        <v>870004</v>
      </c>
      <c r="G37" s="50">
        <v>870000</v>
      </c>
      <c r="H37" s="50">
        <v>33268200</v>
      </c>
      <c r="I37" s="66">
        <f t="shared" si="11"/>
        <v>32547127.77</v>
      </c>
      <c r="J37" s="50">
        <v>32547127.77</v>
      </c>
      <c r="K37" s="50">
        <v>0</v>
      </c>
      <c r="L37" s="50">
        <v>0</v>
      </c>
      <c r="M37" s="49">
        <f t="shared" si="12"/>
        <v>22875615.109999999</v>
      </c>
      <c r="N37" s="9">
        <v>22875615.109999999</v>
      </c>
      <c r="O37" s="9">
        <v>0</v>
      </c>
      <c r="P37" s="9">
        <v>0</v>
      </c>
      <c r="Q37" s="9">
        <f t="shared" si="6"/>
        <v>9671512.6600000001</v>
      </c>
      <c r="R37" s="9">
        <f t="shared" si="6"/>
        <v>9671512.6600000001</v>
      </c>
      <c r="S37" s="9">
        <f t="shared" si="6"/>
        <v>0</v>
      </c>
      <c r="T37" s="9">
        <f t="shared" si="6"/>
        <v>0</v>
      </c>
    </row>
    <row r="38" spans="1:20" s="43" customFormat="1" ht="35.450000000000003" customHeight="1" x14ac:dyDescent="0.35">
      <c r="C38" s="36" t="s">
        <v>46</v>
      </c>
      <c r="D38" s="66">
        <f t="shared" si="10"/>
        <v>23965277.59</v>
      </c>
      <c r="E38" s="50">
        <v>18844100</v>
      </c>
      <c r="F38" s="50">
        <v>5121177.59</v>
      </c>
      <c r="G38" s="50">
        <v>4664647.59</v>
      </c>
      <c r="H38" s="50">
        <v>9537468</v>
      </c>
      <c r="I38" s="66">
        <f t="shared" si="11"/>
        <v>11344098.16</v>
      </c>
      <c r="J38" s="50">
        <v>9031325.9000000004</v>
      </c>
      <c r="K38" s="50">
        <v>2312772.2599999998</v>
      </c>
      <c r="L38" s="50">
        <v>2064647.59</v>
      </c>
      <c r="M38" s="49">
        <f t="shared" si="12"/>
        <v>10056920.809999999</v>
      </c>
      <c r="N38" s="9">
        <v>9842417.5399999991</v>
      </c>
      <c r="O38" s="9">
        <v>214503.27</v>
      </c>
      <c r="P38" s="9">
        <v>0</v>
      </c>
      <c r="Q38" s="9">
        <f t="shared" si="6"/>
        <v>1287177.3500000015</v>
      </c>
      <c r="R38" s="9">
        <f t="shared" si="6"/>
        <v>-811091.63999999873</v>
      </c>
      <c r="S38" s="9">
        <f t="shared" si="6"/>
        <v>2098268.9899999998</v>
      </c>
      <c r="T38" s="9">
        <f t="shared" si="6"/>
        <v>2064647.59</v>
      </c>
    </row>
    <row r="39" spans="1:20" s="44" customFormat="1" ht="35.450000000000003" customHeight="1" x14ac:dyDescent="0.35">
      <c r="C39" s="36" t="s">
        <v>9</v>
      </c>
      <c r="D39" s="66">
        <f t="shared" si="10"/>
        <v>32200</v>
      </c>
      <c r="E39" s="50">
        <v>32200</v>
      </c>
      <c r="F39" s="50">
        <v>0</v>
      </c>
      <c r="G39" s="50">
        <v>0</v>
      </c>
      <c r="H39" s="50">
        <v>19000</v>
      </c>
      <c r="I39" s="66">
        <f t="shared" si="11"/>
        <v>6168</v>
      </c>
      <c r="J39" s="50">
        <v>6168</v>
      </c>
      <c r="K39" s="50">
        <v>0</v>
      </c>
      <c r="L39" s="50">
        <v>0</v>
      </c>
      <c r="M39" s="49">
        <f t="shared" si="12"/>
        <v>1500</v>
      </c>
      <c r="N39" s="9">
        <v>1500</v>
      </c>
      <c r="O39" s="9">
        <v>0</v>
      </c>
      <c r="P39" s="9">
        <v>0</v>
      </c>
      <c r="Q39" s="9">
        <f t="shared" si="6"/>
        <v>4668</v>
      </c>
      <c r="R39" s="9">
        <f t="shared" si="6"/>
        <v>4668</v>
      </c>
      <c r="S39" s="9">
        <f t="shared" si="6"/>
        <v>0</v>
      </c>
      <c r="T39" s="9">
        <f t="shared" si="6"/>
        <v>0</v>
      </c>
    </row>
    <row r="40" spans="1:20" s="43" customFormat="1" ht="35.450000000000003" customHeight="1" x14ac:dyDescent="0.35">
      <c r="C40" s="36" t="s">
        <v>47</v>
      </c>
      <c r="D40" s="66">
        <v>111196</v>
      </c>
      <c r="E40" s="50">
        <v>111196</v>
      </c>
      <c r="F40" s="50">
        <v>0</v>
      </c>
      <c r="G40" s="50">
        <v>0</v>
      </c>
      <c r="H40" s="50">
        <v>29280</v>
      </c>
      <c r="I40" s="66">
        <f t="shared" si="11"/>
        <v>11712</v>
      </c>
      <c r="J40" s="50">
        <v>11712</v>
      </c>
      <c r="K40" s="50">
        <v>0</v>
      </c>
      <c r="L40" s="50">
        <v>0</v>
      </c>
      <c r="M40" s="49">
        <f t="shared" si="12"/>
        <v>10394.4</v>
      </c>
      <c r="N40" s="9">
        <v>10394.4</v>
      </c>
      <c r="O40" s="9">
        <v>0</v>
      </c>
      <c r="P40" s="9">
        <v>0</v>
      </c>
      <c r="Q40" s="9">
        <f t="shared" si="6"/>
        <v>1317.6000000000004</v>
      </c>
      <c r="R40" s="9">
        <f t="shared" si="6"/>
        <v>1317.6000000000004</v>
      </c>
      <c r="S40" s="9">
        <f t="shared" si="6"/>
        <v>0</v>
      </c>
      <c r="T40" s="9">
        <f t="shared" si="6"/>
        <v>0</v>
      </c>
    </row>
    <row r="41" spans="1:20" s="43" customFormat="1" ht="35.450000000000003" customHeight="1" x14ac:dyDescent="0.35">
      <c r="C41" s="36" t="s">
        <v>48</v>
      </c>
      <c r="D41" s="66">
        <f t="shared" si="10"/>
        <v>12406297.23</v>
      </c>
      <c r="E41" s="50">
        <v>11412240.23</v>
      </c>
      <c r="F41" s="50">
        <v>994057</v>
      </c>
      <c r="G41" s="50">
        <v>987980</v>
      </c>
      <c r="H41" s="50">
        <v>7418225.2300000004</v>
      </c>
      <c r="I41" s="66">
        <f t="shared" si="11"/>
        <v>4323623.26</v>
      </c>
      <c r="J41" s="50">
        <v>4027623.26</v>
      </c>
      <c r="K41" s="50">
        <v>296000</v>
      </c>
      <c r="L41" s="50">
        <v>296000</v>
      </c>
      <c r="M41" s="49">
        <f t="shared" si="12"/>
        <v>5501829.2400000002</v>
      </c>
      <c r="N41" s="9">
        <v>3542797.24</v>
      </c>
      <c r="O41" s="9">
        <v>1959032</v>
      </c>
      <c r="P41" s="9">
        <v>0</v>
      </c>
      <c r="Q41" s="9">
        <f t="shared" si="6"/>
        <v>-1178205.9800000004</v>
      </c>
      <c r="R41" s="9">
        <f t="shared" si="6"/>
        <v>484826.01999999955</v>
      </c>
      <c r="S41" s="9">
        <f t="shared" si="6"/>
        <v>-1663032</v>
      </c>
      <c r="T41" s="9">
        <f t="shared" si="6"/>
        <v>296000</v>
      </c>
    </row>
    <row r="42" spans="1:20" s="32" customFormat="1" ht="35.450000000000003" customHeight="1" x14ac:dyDescent="0.35">
      <c r="C42" s="36" t="s">
        <v>53</v>
      </c>
      <c r="D42" s="66">
        <f t="shared" si="10"/>
        <v>0</v>
      </c>
      <c r="E42" s="50">
        <v>0</v>
      </c>
      <c r="F42" s="50">
        <v>0</v>
      </c>
      <c r="G42" s="50">
        <v>0</v>
      </c>
      <c r="H42" s="50">
        <v>0</v>
      </c>
      <c r="I42" s="66">
        <f t="shared" si="11"/>
        <v>0</v>
      </c>
      <c r="J42" s="50">
        <v>0</v>
      </c>
      <c r="K42" s="50">
        <v>0</v>
      </c>
      <c r="L42" s="50">
        <v>0</v>
      </c>
      <c r="M42" s="49">
        <f t="shared" si="12"/>
        <v>0</v>
      </c>
      <c r="N42" s="9">
        <v>0</v>
      </c>
      <c r="O42" s="9">
        <v>0</v>
      </c>
      <c r="P42" s="9">
        <v>0</v>
      </c>
      <c r="Q42" s="9">
        <f t="shared" si="6"/>
        <v>0</v>
      </c>
      <c r="R42" s="9">
        <f t="shared" si="6"/>
        <v>0</v>
      </c>
      <c r="S42" s="9">
        <f t="shared" si="6"/>
        <v>0</v>
      </c>
      <c r="T42" s="9">
        <f t="shared" si="6"/>
        <v>0</v>
      </c>
    </row>
    <row r="43" spans="1:20" s="32" customFormat="1" ht="35.450000000000003" customHeight="1" x14ac:dyDescent="0.35">
      <c r="C43" s="42" t="s">
        <v>12</v>
      </c>
      <c r="D43" s="66">
        <f t="shared" si="10"/>
        <v>755230</v>
      </c>
      <c r="E43" s="50">
        <v>335230</v>
      </c>
      <c r="F43" s="50">
        <v>420000</v>
      </c>
      <c r="G43" s="50">
        <v>420000</v>
      </c>
      <c r="H43" s="50">
        <v>281930</v>
      </c>
      <c r="I43" s="66">
        <f t="shared" si="11"/>
        <v>162137</v>
      </c>
      <c r="J43" s="50">
        <v>162137</v>
      </c>
      <c r="K43" s="50">
        <v>0</v>
      </c>
      <c r="L43" s="50">
        <v>0</v>
      </c>
      <c r="M43" s="49">
        <f t="shared" si="12"/>
        <v>112672</v>
      </c>
      <c r="N43" s="9">
        <v>112672</v>
      </c>
      <c r="O43" s="50">
        <v>0</v>
      </c>
      <c r="P43" s="50">
        <v>0</v>
      </c>
      <c r="Q43" s="9">
        <f t="shared" si="6"/>
        <v>49465</v>
      </c>
      <c r="R43" s="9">
        <f t="shared" si="6"/>
        <v>49465</v>
      </c>
      <c r="S43" s="9">
        <f t="shared" si="6"/>
        <v>0</v>
      </c>
      <c r="T43" s="9">
        <f t="shared" si="6"/>
        <v>0</v>
      </c>
    </row>
    <row r="44" spans="1:20" s="43" customFormat="1" ht="52.15" customHeight="1" x14ac:dyDescent="0.35">
      <c r="A44" s="45"/>
      <c r="B44" s="45"/>
      <c r="C44" s="17" t="s">
        <v>10</v>
      </c>
      <c r="D44" s="66">
        <f t="shared" si="10"/>
        <v>1030000</v>
      </c>
      <c r="E44" s="50">
        <v>1030000</v>
      </c>
      <c r="F44" s="50">
        <v>0</v>
      </c>
      <c r="G44" s="50">
        <v>0</v>
      </c>
      <c r="H44" s="50">
        <v>515000</v>
      </c>
      <c r="I44" s="66">
        <f t="shared" si="11"/>
        <v>342672</v>
      </c>
      <c r="J44" s="50">
        <v>342672</v>
      </c>
      <c r="K44" s="50">
        <v>0</v>
      </c>
      <c r="L44" s="50">
        <v>0</v>
      </c>
      <c r="M44" s="49">
        <f t="shared" si="12"/>
        <v>0</v>
      </c>
      <c r="N44" s="50">
        <v>0</v>
      </c>
      <c r="O44" s="9">
        <v>0</v>
      </c>
      <c r="P44" s="50">
        <v>0</v>
      </c>
      <c r="Q44" s="9">
        <f t="shared" si="6"/>
        <v>342672</v>
      </c>
      <c r="R44" s="9">
        <f t="shared" si="6"/>
        <v>342672</v>
      </c>
      <c r="S44" s="9">
        <f t="shared" si="6"/>
        <v>0</v>
      </c>
      <c r="T44" s="9">
        <f t="shared" si="6"/>
        <v>0</v>
      </c>
    </row>
    <row r="45" spans="1:20" s="43" customFormat="1" ht="34.15" customHeight="1" x14ac:dyDescent="0.35">
      <c r="A45" s="45"/>
      <c r="B45" s="45"/>
      <c r="C45" s="42" t="s">
        <v>49</v>
      </c>
      <c r="D45" s="66">
        <f t="shared" si="10"/>
        <v>200000</v>
      </c>
      <c r="E45" s="50">
        <v>200000</v>
      </c>
      <c r="F45" s="50">
        <v>0</v>
      </c>
      <c r="G45" s="50">
        <v>0</v>
      </c>
      <c r="H45" s="50">
        <v>200000</v>
      </c>
      <c r="I45" s="66">
        <f t="shared" si="11"/>
        <v>0</v>
      </c>
      <c r="J45" s="50">
        <v>0</v>
      </c>
      <c r="K45" s="50">
        <v>0</v>
      </c>
      <c r="L45" s="50">
        <v>0</v>
      </c>
      <c r="M45" s="49">
        <f t="shared" si="12"/>
        <v>0</v>
      </c>
      <c r="N45" s="50">
        <v>0</v>
      </c>
      <c r="O45" s="9">
        <v>0</v>
      </c>
      <c r="P45" s="50">
        <v>0</v>
      </c>
      <c r="Q45" s="9">
        <f t="shared" si="6"/>
        <v>0</v>
      </c>
      <c r="R45" s="9">
        <f t="shared" si="6"/>
        <v>0</v>
      </c>
      <c r="S45" s="9">
        <f t="shared" si="6"/>
        <v>0</v>
      </c>
      <c r="T45" s="9">
        <f t="shared" si="6"/>
        <v>0</v>
      </c>
    </row>
    <row r="46" spans="1:20" s="43" customFormat="1" ht="54" customHeight="1" x14ac:dyDescent="0.35">
      <c r="C46" s="54" t="s">
        <v>50</v>
      </c>
      <c r="D46" s="55">
        <f t="shared" si="10"/>
        <v>99256812.820000008</v>
      </c>
      <c r="E46" s="56">
        <f>SUM(E37:E45)</f>
        <v>91851574.230000004</v>
      </c>
      <c r="F46" s="56">
        <f t="shared" ref="F46:H46" si="23">SUM(F37:F45)</f>
        <v>7405238.5899999999</v>
      </c>
      <c r="G46" s="56">
        <f t="shared" si="23"/>
        <v>6942627.5899999999</v>
      </c>
      <c r="H46" s="56">
        <f t="shared" si="23"/>
        <v>51269103.230000004</v>
      </c>
      <c r="I46" s="55">
        <f t="shared" si="11"/>
        <v>48737538.189999998</v>
      </c>
      <c r="J46" s="56">
        <f>SUM(J37:J45)</f>
        <v>46128765.93</v>
      </c>
      <c r="K46" s="56">
        <f t="shared" ref="K46:L46" si="24">SUM(K37:K45)</f>
        <v>2608772.2599999998</v>
      </c>
      <c r="L46" s="56">
        <f t="shared" si="24"/>
        <v>2360647.59</v>
      </c>
      <c r="M46" s="55">
        <f t="shared" si="12"/>
        <v>38558931.560000002</v>
      </c>
      <c r="N46" s="56">
        <f>SUM(N37:N45)</f>
        <v>36385396.289999999</v>
      </c>
      <c r="O46" s="56">
        <f t="shared" ref="O46:P46" si="25">SUM(O37:O45)</f>
        <v>2173535.27</v>
      </c>
      <c r="P46" s="56">
        <f t="shared" si="25"/>
        <v>0</v>
      </c>
      <c r="Q46" s="56">
        <f t="shared" si="6"/>
        <v>10178606.629999995</v>
      </c>
      <c r="R46" s="56">
        <f t="shared" si="6"/>
        <v>9743369.6400000006</v>
      </c>
      <c r="S46" s="56">
        <f t="shared" si="6"/>
        <v>435236.98999999976</v>
      </c>
      <c r="T46" s="56">
        <f t="shared" si="6"/>
        <v>2360647.59</v>
      </c>
    </row>
    <row r="47" spans="1:20" customFormat="1" ht="45" customHeight="1" x14ac:dyDescent="0.25">
      <c r="A47" s="58"/>
      <c r="B47" s="58"/>
      <c r="C47" s="12" t="s">
        <v>18</v>
      </c>
      <c r="D47" s="62">
        <f t="shared" si="10"/>
        <v>2202503.2300000004</v>
      </c>
      <c r="E47" s="62">
        <f>E48+E54</f>
        <v>-4740124.3599999994</v>
      </c>
      <c r="F47" s="62">
        <f t="shared" ref="F47:P47" si="26">F48+F54</f>
        <v>6942627.5899999999</v>
      </c>
      <c r="G47" s="62">
        <f t="shared" si="26"/>
        <v>6942627.5899999999</v>
      </c>
      <c r="H47" s="62">
        <f t="shared" si="26"/>
        <v>0</v>
      </c>
      <c r="I47" s="62">
        <f t="shared" si="26"/>
        <v>-2856900.0799999996</v>
      </c>
      <c r="J47" s="62">
        <f t="shared" si="26"/>
        <v>-5217547.67</v>
      </c>
      <c r="K47" s="62">
        <f t="shared" si="26"/>
        <v>2360647.59</v>
      </c>
      <c r="L47" s="62">
        <f t="shared" si="26"/>
        <v>2360647.59</v>
      </c>
      <c r="M47" s="62">
        <f t="shared" si="26"/>
        <v>-3783932.55</v>
      </c>
      <c r="N47" s="62">
        <f t="shared" si="26"/>
        <v>-4174196.55</v>
      </c>
      <c r="O47" s="62">
        <f t="shared" si="26"/>
        <v>390264</v>
      </c>
      <c r="P47" s="62">
        <f t="shared" si="26"/>
        <v>390264</v>
      </c>
      <c r="Q47" s="63">
        <f>R47+S47</f>
        <v>927032.46999999974</v>
      </c>
      <c r="R47" s="64">
        <f t="shared" ref="R47:T54" si="27">J47-N47</f>
        <v>-1043351.1200000001</v>
      </c>
      <c r="S47" s="64">
        <f t="shared" si="27"/>
        <v>1970383.5899999999</v>
      </c>
      <c r="T47" s="64">
        <f t="shared" si="27"/>
        <v>1970383.5899999999</v>
      </c>
    </row>
    <row r="48" spans="1:20" s="59" customFormat="1" ht="42" customHeight="1" x14ac:dyDescent="0.3">
      <c r="C48" s="10" t="s">
        <v>19</v>
      </c>
      <c r="D48" s="51">
        <f t="shared" si="10"/>
        <v>2202503.2300000004</v>
      </c>
      <c r="E48" s="51">
        <f>E49-E50+E51+E52+E53</f>
        <v>-4740124.3599999994</v>
      </c>
      <c r="F48" s="51">
        <f t="shared" ref="F48:P48" si="28">F49-F50+F51+F52+F53</f>
        <v>6942627.5899999999</v>
      </c>
      <c r="G48" s="51">
        <f t="shared" si="28"/>
        <v>6942627.5899999999</v>
      </c>
      <c r="H48" s="51">
        <f t="shared" si="28"/>
        <v>0</v>
      </c>
      <c r="I48" s="51">
        <f t="shared" si="28"/>
        <v>-2856900.0799999996</v>
      </c>
      <c r="J48" s="51">
        <f t="shared" si="28"/>
        <v>-5217547.67</v>
      </c>
      <c r="K48" s="51">
        <f t="shared" si="28"/>
        <v>2360647.59</v>
      </c>
      <c r="L48" s="51">
        <f t="shared" si="28"/>
        <v>2360647.59</v>
      </c>
      <c r="M48" s="51">
        <f t="shared" si="28"/>
        <v>-3783932.55</v>
      </c>
      <c r="N48" s="51">
        <f t="shared" si="28"/>
        <v>-4174196.55</v>
      </c>
      <c r="O48" s="51">
        <f t="shared" si="28"/>
        <v>390264</v>
      </c>
      <c r="P48" s="51">
        <f t="shared" si="28"/>
        <v>390264</v>
      </c>
      <c r="Q48" s="50">
        <f>R48+S48</f>
        <v>927032.46999999974</v>
      </c>
      <c r="R48" s="50">
        <f t="shared" si="27"/>
        <v>-1043351.1200000001</v>
      </c>
      <c r="S48" s="50">
        <f t="shared" si="27"/>
        <v>1970383.5899999999</v>
      </c>
      <c r="T48" s="50">
        <f t="shared" si="27"/>
        <v>1970383.5899999999</v>
      </c>
    </row>
    <row r="49" spans="1:20" s="61" customFormat="1" ht="45" customHeight="1" x14ac:dyDescent="0.3">
      <c r="A49" s="60">
        <v>208100</v>
      </c>
      <c r="B49" s="61">
        <v>208100</v>
      </c>
      <c r="C49" s="11" t="s">
        <v>20</v>
      </c>
      <c r="D49" s="53">
        <f t="shared" si="10"/>
        <v>2319505.77</v>
      </c>
      <c r="E49" s="52">
        <v>2319505.77</v>
      </c>
      <c r="F49" s="52">
        <v>0</v>
      </c>
      <c r="G49" s="52">
        <v>0</v>
      </c>
      <c r="H49" s="52">
        <v>0</v>
      </c>
      <c r="I49" s="53">
        <f t="shared" ref="I49:I54" si="29">J49+K49</f>
        <v>2319505.77</v>
      </c>
      <c r="J49" s="52">
        <v>2319505.77</v>
      </c>
      <c r="K49" s="52">
        <v>0</v>
      </c>
      <c r="L49" s="52">
        <v>0</v>
      </c>
      <c r="M49" s="53">
        <f t="shared" ref="M49:M51" si="30">N49+O49</f>
        <v>2081191.67</v>
      </c>
      <c r="N49" s="52">
        <v>2081191.67</v>
      </c>
      <c r="O49" s="52">
        <v>0</v>
      </c>
      <c r="P49" s="52">
        <v>0</v>
      </c>
      <c r="Q49" s="52">
        <f>I49-M49</f>
        <v>238314.10000000009</v>
      </c>
      <c r="R49" s="52">
        <f t="shared" si="27"/>
        <v>238314.10000000009</v>
      </c>
      <c r="S49" s="52">
        <f t="shared" si="27"/>
        <v>0</v>
      </c>
      <c r="T49" s="52">
        <f t="shared" si="27"/>
        <v>0</v>
      </c>
    </row>
    <row r="50" spans="1:20" s="61" customFormat="1" ht="47.45" customHeight="1" x14ac:dyDescent="0.3">
      <c r="A50" s="60">
        <v>208200</v>
      </c>
      <c r="C50" s="11" t="s">
        <v>21</v>
      </c>
      <c r="D50" s="53">
        <f t="shared" si="10"/>
        <v>117002.54</v>
      </c>
      <c r="E50" s="52">
        <v>117002.54</v>
      </c>
      <c r="F50" s="52">
        <v>0</v>
      </c>
      <c r="G50" s="52">
        <v>0</v>
      </c>
      <c r="H50" s="52">
        <v>0</v>
      </c>
      <c r="I50" s="53">
        <f t="shared" si="29"/>
        <v>5176405.8499999996</v>
      </c>
      <c r="J50" s="52">
        <v>5176405.8499999996</v>
      </c>
      <c r="K50" s="52">
        <v>0</v>
      </c>
      <c r="L50" s="52">
        <v>0</v>
      </c>
      <c r="M50" s="53">
        <f t="shared" si="30"/>
        <v>5865124.2199999997</v>
      </c>
      <c r="N50" s="52">
        <v>5865124.2199999997</v>
      </c>
      <c r="O50" s="52">
        <v>0</v>
      </c>
      <c r="P50" s="52">
        <v>0</v>
      </c>
      <c r="Q50" s="52">
        <f>I50-M50</f>
        <v>-688718.37000000011</v>
      </c>
      <c r="R50" s="52">
        <f t="shared" si="27"/>
        <v>-688718.37000000011</v>
      </c>
      <c r="S50" s="52">
        <f t="shared" si="27"/>
        <v>0</v>
      </c>
      <c r="T50" s="52">
        <f t="shared" si="27"/>
        <v>0</v>
      </c>
    </row>
    <row r="51" spans="1:20" s="61" customFormat="1" ht="47.45" hidden="1" customHeight="1" x14ac:dyDescent="0.3">
      <c r="C51" s="10" t="s">
        <v>23</v>
      </c>
      <c r="D51" s="51">
        <f t="shared" si="10"/>
        <v>0</v>
      </c>
      <c r="E51" s="50">
        <v>0</v>
      </c>
      <c r="F51" s="50">
        <v>0</v>
      </c>
      <c r="G51" s="50">
        <v>0</v>
      </c>
      <c r="H51" s="50">
        <v>0</v>
      </c>
      <c r="I51" s="51">
        <f t="shared" si="29"/>
        <v>0</v>
      </c>
      <c r="J51" s="50">
        <v>0</v>
      </c>
      <c r="K51" s="50">
        <v>0</v>
      </c>
      <c r="L51" s="50">
        <v>0</v>
      </c>
      <c r="M51" s="51">
        <f t="shared" si="30"/>
        <v>0</v>
      </c>
      <c r="N51" s="50"/>
      <c r="O51" s="50">
        <v>0</v>
      </c>
      <c r="P51" s="50">
        <v>0</v>
      </c>
      <c r="Q51" s="50">
        <v>0</v>
      </c>
      <c r="R51" s="50">
        <f t="shared" si="27"/>
        <v>0</v>
      </c>
      <c r="S51" s="50">
        <f t="shared" si="27"/>
        <v>0</v>
      </c>
      <c r="T51" s="50">
        <f t="shared" si="27"/>
        <v>0</v>
      </c>
    </row>
    <row r="52" spans="1:20" s="61" customFormat="1" ht="63.6" hidden="1" customHeight="1" x14ac:dyDescent="0.3">
      <c r="A52" s="60">
        <v>208320</v>
      </c>
      <c r="C52" s="10" t="s">
        <v>26</v>
      </c>
      <c r="D52" s="51">
        <f t="shared" si="10"/>
        <v>0</v>
      </c>
      <c r="E52" s="50"/>
      <c r="F52" s="50"/>
      <c r="G52" s="50">
        <v>0</v>
      </c>
      <c r="H52" s="50">
        <v>0</v>
      </c>
      <c r="I52" s="51">
        <f t="shared" si="29"/>
        <v>0</v>
      </c>
      <c r="J52" s="50"/>
      <c r="K52" s="50"/>
      <c r="L52" s="50">
        <v>0</v>
      </c>
      <c r="M52" s="51">
        <f>N52+O52</f>
        <v>0</v>
      </c>
      <c r="N52" s="50"/>
      <c r="O52" s="50"/>
      <c r="P52" s="50"/>
      <c r="Q52" s="50">
        <v>0</v>
      </c>
      <c r="R52" s="50">
        <f t="shared" si="27"/>
        <v>0</v>
      </c>
      <c r="S52" s="50">
        <f t="shared" si="27"/>
        <v>0</v>
      </c>
      <c r="T52" s="50">
        <f t="shared" si="27"/>
        <v>0</v>
      </c>
    </row>
    <row r="53" spans="1:20" customFormat="1" ht="91.15" customHeight="1" x14ac:dyDescent="0.25">
      <c r="A53" s="58">
        <v>208400</v>
      </c>
      <c r="B53" s="58"/>
      <c r="C53" s="10" t="s">
        <v>22</v>
      </c>
      <c r="D53" s="51">
        <f t="shared" si="10"/>
        <v>0</v>
      </c>
      <c r="E53" s="50">
        <v>-6942627.5899999999</v>
      </c>
      <c r="F53" s="50">
        <f>-E53</f>
        <v>6942627.5899999999</v>
      </c>
      <c r="G53" s="50">
        <f>F53</f>
        <v>6942627.5899999999</v>
      </c>
      <c r="H53" s="50">
        <v>0</v>
      </c>
      <c r="I53" s="51">
        <f t="shared" si="29"/>
        <v>0</v>
      </c>
      <c r="J53" s="50">
        <v>-2360647.59</v>
      </c>
      <c r="K53" s="50">
        <f>-J53</f>
        <v>2360647.59</v>
      </c>
      <c r="L53" s="50">
        <f>K53</f>
        <v>2360647.59</v>
      </c>
      <c r="M53" s="51">
        <f>N53+O53</f>
        <v>0</v>
      </c>
      <c r="N53" s="50">
        <v>-390264</v>
      </c>
      <c r="O53" s="50">
        <f>-N53</f>
        <v>390264</v>
      </c>
      <c r="P53" s="50">
        <f>O53</f>
        <v>390264</v>
      </c>
      <c r="Q53" s="50">
        <f>I53-M53</f>
        <v>0</v>
      </c>
      <c r="R53" s="50">
        <f t="shared" si="27"/>
        <v>-1970383.5899999999</v>
      </c>
      <c r="S53" s="50">
        <f t="shared" si="27"/>
        <v>1970383.5899999999</v>
      </c>
      <c r="T53" s="50">
        <f t="shared" si="27"/>
        <v>1970383.5899999999</v>
      </c>
    </row>
    <row r="54" spans="1:20" customFormat="1" ht="42" hidden="1" customHeight="1" x14ac:dyDescent="0.25">
      <c r="A54" s="58">
        <v>401200</v>
      </c>
      <c r="B54" s="58"/>
      <c r="C54" s="10" t="s">
        <v>27</v>
      </c>
      <c r="D54" s="51">
        <f t="shared" si="10"/>
        <v>0</v>
      </c>
      <c r="E54" s="50"/>
      <c r="F54" s="50"/>
      <c r="G54" s="50"/>
      <c r="H54" s="50"/>
      <c r="I54" s="51">
        <f t="shared" si="29"/>
        <v>0</v>
      </c>
      <c r="J54" s="50">
        <v>0</v>
      </c>
      <c r="K54" s="50">
        <v>0</v>
      </c>
      <c r="L54" s="50">
        <v>0</v>
      </c>
      <c r="M54" s="51"/>
      <c r="N54" s="50"/>
      <c r="O54" s="50"/>
      <c r="P54" s="50"/>
      <c r="Q54" s="50">
        <v>0</v>
      </c>
      <c r="R54" s="50">
        <f t="shared" si="27"/>
        <v>0</v>
      </c>
      <c r="S54" s="50">
        <f t="shared" si="27"/>
        <v>0</v>
      </c>
      <c r="T54" s="50">
        <f t="shared" si="27"/>
        <v>0</v>
      </c>
    </row>
    <row r="55" spans="1:20" customFormat="1" ht="55.15" hidden="1" customHeight="1" x14ac:dyDescent="0.25">
      <c r="A55" s="58"/>
      <c r="B55" s="58"/>
      <c r="C55" s="18" t="s">
        <v>24</v>
      </c>
      <c r="D55" s="51"/>
      <c r="E55" s="50"/>
      <c r="F55" s="50"/>
      <c r="G55" s="50"/>
      <c r="H55" s="50"/>
      <c r="I55" s="51"/>
      <c r="J55" s="50"/>
      <c r="K55" s="50"/>
      <c r="L55" s="50"/>
      <c r="M55" s="51"/>
      <c r="N55" s="50"/>
      <c r="O55" s="50"/>
      <c r="P55" s="50"/>
      <c r="Q55" s="50"/>
      <c r="R55" s="50"/>
      <c r="S55" s="50"/>
      <c r="T55" s="50"/>
    </row>
    <row r="56" spans="1:20" customFormat="1" ht="43.15" hidden="1" customHeight="1" x14ac:dyDescent="0.25">
      <c r="A56" s="58"/>
      <c r="B56" s="58"/>
      <c r="C56" s="10" t="s">
        <v>25</v>
      </c>
      <c r="D56" s="51">
        <f>D57-D58</f>
        <v>0</v>
      </c>
      <c r="E56" s="51">
        <f>E57-E58+E59</f>
        <v>0</v>
      </c>
      <c r="F56" s="51">
        <f>F57-F58+F59</f>
        <v>0</v>
      </c>
      <c r="G56" s="51">
        <f>G57-G58+G59</f>
        <v>0</v>
      </c>
      <c r="H56" s="51">
        <f>H57-H58+H59</f>
        <v>0</v>
      </c>
      <c r="I56" s="51">
        <f>J56+K56</f>
        <v>0</v>
      </c>
      <c r="J56" s="51">
        <f>J57-J58</f>
        <v>0</v>
      </c>
      <c r="K56" s="51">
        <f>K57-K58</f>
        <v>0</v>
      </c>
      <c r="L56" s="51">
        <f>L57-L58</f>
        <v>0</v>
      </c>
      <c r="M56" s="51">
        <f>N56+O56</f>
        <v>0</v>
      </c>
      <c r="N56" s="51">
        <f>N57-N58</f>
        <v>0</v>
      </c>
      <c r="O56" s="51">
        <f>O57-O58</f>
        <v>0</v>
      </c>
      <c r="P56" s="51">
        <f>P57-P58</f>
        <v>0</v>
      </c>
      <c r="Q56" s="50">
        <f t="shared" ref="Q56:T58" si="31">I56-M56</f>
        <v>0</v>
      </c>
      <c r="R56" s="50">
        <f t="shared" si="31"/>
        <v>0</v>
      </c>
      <c r="S56" s="50">
        <f t="shared" si="31"/>
        <v>0</v>
      </c>
      <c r="T56" s="50">
        <f t="shared" si="31"/>
        <v>0</v>
      </c>
    </row>
    <row r="57" spans="1:20" customFormat="1" ht="36" hidden="1" customHeight="1" x14ac:dyDescent="0.25">
      <c r="A57" s="58">
        <v>205100</v>
      </c>
      <c r="B57" s="58"/>
      <c r="C57" s="11" t="s">
        <v>20</v>
      </c>
      <c r="D57" s="53">
        <f>E57+F57</f>
        <v>0</v>
      </c>
      <c r="E57" s="52"/>
      <c r="F57" s="52"/>
      <c r="G57" s="52"/>
      <c r="H57" s="52">
        <v>0</v>
      </c>
      <c r="I57" s="53">
        <f>J57+K57</f>
        <v>0</v>
      </c>
      <c r="J57" s="52">
        <v>0</v>
      </c>
      <c r="K57" s="52"/>
      <c r="L57" s="52">
        <v>0</v>
      </c>
      <c r="M57" s="53">
        <f>N57+O57</f>
        <v>0</v>
      </c>
      <c r="N57" s="52"/>
      <c r="O57" s="52"/>
      <c r="P57" s="52">
        <v>0</v>
      </c>
      <c r="Q57" s="52">
        <f t="shared" si="31"/>
        <v>0</v>
      </c>
      <c r="R57" s="52">
        <f t="shared" si="31"/>
        <v>0</v>
      </c>
      <c r="S57" s="52">
        <f t="shared" si="31"/>
        <v>0</v>
      </c>
      <c r="T57" s="52">
        <f t="shared" si="31"/>
        <v>0</v>
      </c>
    </row>
    <row r="58" spans="1:20" s="59" customFormat="1" ht="39.6" hidden="1" customHeight="1" x14ac:dyDescent="0.3">
      <c r="A58" s="58">
        <v>205200</v>
      </c>
      <c r="B58" s="58"/>
      <c r="C58" s="11" t="s">
        <v>21</v>
      </c>
      <c r="D58" s="53">
        <f>E58+F58</f>
        <v>0</v>
      </c>
      <c r="E58" s="52"/>
      <c r="F58" s="52"/>
      <c r="G58" s="52"/>
      <c r="H58" s="52">
        <v>0</v>
      </c>
      <c r="I58" s="53">
        <f>J58+K58</f>
        <v>0</v>
      </c>
      <c r="J58" s="52"/>
      <c r="K58" s="52"/>
      <c r="L58" s="52"/>
      <c r="M58" s="53">
        <f>N58+O58</f>
        <v>0</v>
      </c>
      <c r="N58" s="52"/>
      <c r="O58" s="52"/>
      <c r="P58" s="52"/>
      <c r="Q58" s="52">
        <f t="shared" si="31"/>
        <v>0</v>
      </c>
      <c r="R58" s="52">
        <f t="shared" si="31"/>
        <v>0</v>
      </c>
      <c r="S58" s="52">
        <f t="shared" si="31"/>
        <v>0</v>
      </c>
      <c r="T58" s="52">
        <f t="shared" si="31"/>
        <v>0</v>
      </c>
    </row>
    <row r="59" spans="1:20" customFormat="1" ht="33.6" hidden="1" customHeight="1" x14ac:dyDescent="0.25">
      <c r="A59" s="58"/>
      <c r="B59" s="58"/>
      <c r="C59" s="10" t="s">
        <v>23</v>
      </c>
      <c r="D59" s="51">
        <f>E59+F59</f>
        <v>0</v>
      </c>
      <c r="E59" s="50">
        <v>0</v>
      </c>
      <c r="F59" s="50">
        <v>0</v>
      </c>
      <c r="G59" s="50">
        <v>0</v>
      </c>
      <c r="H59" s="50">
        <v>0</v>
      </c>
      <c r="I59" s="51">
        <f>J59+K59</f>
        <v>0</v>
      </c>
      <c r="J59" s="50"/>
      <c r="K59" s="50"/>
      <c r="L59" s="50"/>
      <c r="M59" s="51">
        <f>N59+O59</f>
        <v>0</v>
      </c>
      <c r="N59" s="50"/>
      <c r="O59" s="50"/>
      <c r="P59" s="50">
        <v>0</v>
      </c>
      <c r="Q59" s="50">
        <v>0</v>
      </c>
      <c r="R59" s="50">
        <f>J59-N59</f>
        <v>0</v>
      </c>
      <c r="S59" s="50">
        <v>0</v>
      </c>
      <c r="T59" s="50">
        <v>0</v>
      </c>
    </row>
    <row r="60" spans="1:20" s="32" customFormat="1" ht="23.25" x14ac:dyDescent="0.35">
      <c r="C60" s="32" t="s">
        <v>63</v>
      </c>
      <c r="D60" s="33"/>
      <c r="F60" s="44"/>
      <c r="G60" s="44"/>
      <c r="H60" s="43"/>
      <c r="I60" s="46"/>
      <c r="K60" s="43"/>
      <c r="L60" s="43"/>
    </row>
    <row r="61" spans="1:20" s="32" customFormat="1" ht="23.25" x14ac:dyDescent="0.35">
      <c r="D61" s="33"/>
      <c r="F61" s="44"/>
      <c r="G61" s="44"/>
      <c r="H61" s="43"/>
      <c r="I61" s="46"/>
      <c r="K61" s="43"/>
      <c r="L61" s="43"/>
    </row>
    <row r="62" spans="1:20" s="32" customFormat="1" ht="23.25" x14ac:dyDescent="0.35">
      <c r="D62" s="33"/>
      <c r="F62" s="44"/>
      <c r="G62" s="44"/>
      <c r="H62" s="43"/>
      <c r="I62" s="46"/>
      <c r="K62" s="43"/>
      <c r="L62" s="43"/>
    </row>
    <row r="63" spans="1:20" s="32" customFormat="1" ht="23.25" x14ac:dyDescent="0.35">
      <c r="D63" s="33"/>
      <c r="F63" s="44"/>
      <c r="G63" s="44"/>
      <c r="H63" s="43"/>
      <c r="I63" s="46"/>
      <c r="K63" s="43"/>
      <c r="L63" s="43"/>
    </row>
    <row r="64" spans="1:20" s="32" customFormat="1" ht="23.25" x14ac:dyDescent="0.35">
      <c r="D64" s="33"/>
      <c r="F64" s="44"/>
      <c r="G64" s="44"/>
      <c r="H64" s="43"/>
      <c r="I64" s="46"/>
      <c r="K64" s="43"/>
      <c r="L64" s="43"/>
    </row>
    <row r="65" spans="4:12" s="32" customFormat="1" ht="23.25" x14ac:dyDescent="0.35">
      <c r="D65" s="33"/>
      <c r="F65" s="44"/>
      <c r="G65" s="44"/>
      <c r="H65" s="43"/>
      <c r="I65" s="46"/>
      <c r="K65" s="43"/>
      <c r="L65" s="43"/>
    </row>
    <row r="66" spans="4:12" s="32" customFormat="1" ht="23.25" x14ac:dyDescent="0.35">
      <c r="D66" s="33"/>
      <c r="F66" s="44"/>
      <c r="G66" s="44"/>
      <c r="H66" s="43"/>
      <c r="I66" s="46"/>
      <c r="K66" s="43"/>
      <c r="L66" s="43"/>
    </row>
    <row r="67" spans="4:12" s="32" customFormat="1" ht="23.25" x14ac:dyDescent="0.35">
      <c r="D67" s="33"/>
      <c r="F67" s="44"/>
      <c r="G67" s="44"/>
      <c r="H67" s="43"/>
      <c r="I67" s="46"/>
      <c r="K67" s="43"/>
      <c r="L67" s="43"/>
    </row>
    <row r="68" spans="4:12" s="32" customFormat="1" ht="23.25" x14ac:dyDescent="0.35">
      <c r="D68" s="33"/>
      <c r="F68" s="44"/>
      <c r="G68" s="44"/>
      <c r="H68" s="43"/>
      <c r="I68" s="46"/>
      <c r="K68" s="43"/>
      <c r="L68" s="43"/>
    </row>
    <row r="69" spans="4:12" s="32" customFormat="1" ht="23.25" x14ac:dyDescent="0.35">
      <c r="D69" s="33"/>
      <c r="F69" s="43"/>
      <c r="G69" s="43"/>
      <c r="H69" s="43"/>
      <c r="I69" s="46"/>
      <c r="K69" s="43"/>
      <c r="L69" s="43"/>
    </row>
    <row r="70" spans="4:12" s="32" customFormat="1" ht="23.25" x14ac:dyDescent="0.35">
      <c r="D70" s="33"/>
      <c r="F70" s="43"/>
      <c r="G70" s="43"/>
      <c r="H70" s="43"/>
      <c r="I70" s="46"/>
      <c r="K70" s="43"/>
      <c r="L70" s="43"/>
    </row>
    <row r="71" spans="4:12" s="32" customFormat="1" ht="23.25" x14ac:dyDescent="0.35">
      <c r="D71" s="33"/>
      <c r="F71" s="43"/>
      <c r="G71" s="43"/>
      <c r="H71" s="43"/>
      <c r="I71" s="46"/>
      <c r="K71" s="43"/>
      <c r="L71" s="43"/>
    </row>
    <row r="72" spans="4:12" s="32" customFormat="1" ht="23.25" x14ac:dyDescent="0.35">
      <c r="D72" s="33"/>
      <c r="F72" s="43"/>
      <c r="G72" s="43"/>
      <c r="H72" s="43"/>
      <c r="I72" s="46"/>
      <c r="K72" s="43"/>
      <c r="L72" s="43"/>
    </row>
    <row r="73" spans="4:12" s="32" customFormat="1" ht="23.25" x14ac:dyDescent="0.35">
      <c r="D73" s="33"/>
      <c r="F73" s="43"/>
      <c r="G73" s="43"/>
      <c r="H73" s="43"/>
      <c r="I73" s="46"/>
      <c r="K73" s="43"/>
      <c r="L73" s="43"/>
    </row>
    <row r="74" spans="4:12" s="32" customFormat="1" ht="23.25" x14ac:dyDescent="0.35">
      <c r="D74" s="33"/>
      <c r="F74" s="43"/>
      <c r="G74" s="43"/>
      <c r="H74" s="43"/>
      <c r="I74" s="46"/>
      <c r="K74" s="43"/>
      <c r="L74" s="43"/>
    </row>
    <row r="75" spans="4:12" s="32" customFormat="1" ht="23.25" x14ac:dyDescent="0.35">
      <c r="D75" s="33"/>
      <c r="F75" s="43"/>
      <c r="G75" s="43"/>
      <c r="H75" s="43"/>
      <c r="I75" s="46"/>
      <c r="K75" s="43"/>
      <c r="L75" s="43"/>
    </row>
    <row r="76" spans="4:12" s="32" customFormat="1" ht="23.25" x14ac:dyDescent="0.35">
      <c r="D76" s="33"/>
      <c r="F76" s="43"/>
      <c r="G76" s="43"/>
      <c r="H76" s="43"/>
      <c r="I76" s="46"/>
      <c r="K76" s="43"/>
      <c r="L76" s="43"/>
    </row>
    <row r="77" spans="4:12" s="32" customFormat="1" ht="23.25" x14ac:dyDescent="0.35">
      <c r="D77" s="33"/>
      <c r="F77" s="43"/>
      <c r="G77" s="43"/>
      <c r="H77" s="43"/>
      <c r="I77" s="46"/>
      <c r="K77" s="43"/>
      <c r="L77" s="43"/>
    </row>
    <row r="78" spans="4:12" s="32" customFormat="1" ht="23.25" x14ac:dyDescent="0.35">
      <c r="D78" s="33"/>
      <c r="F78" s="43"/>
      <c r="G78" s="43"/>
      <c r="H78" s="43"/>
      <c r="I78" s="46"/>
      <c r="K78" s="43"/>
      <c r="L78" s="43"/>
    </row>
    <row r="79" spans="4:12" s="32" customFormat="1" ht="23.25" x14ac:dyDescent="0.35">
      <c r="F79" s="43"/>
      <c r="G79" s="43"/>
      <c r="H79" s="43"/>
      <c r="I79" s="46"/>
      <c r="K79" s="43"/>
      <c r="L79" s="43"/>
    </row>
    <row r="80" spans="4:12" s="32" customFormat="1" ht="23.25" x14ac:dyDescent="0.35">
      <c r="F80" s="43"/>
      <c r="G80" s="43"/>
      <c r="H80" s="43"/>
      <c r="I80" s="46"/>
      <c r="K80" s="43"/>
      <c r="L80" s="43"/>
    </row>
    <row r="81" spans="6:12" s="32" customFormat="1" ht="23.25" x14ac:dyDescent="0.35">
      <c r="F81" s="43"/>
      <c r="G81" s="43"/>
      <c r="H81" s="43"/>
      <c r="I81" s="46"/>
      <c r="K81" s="43"/>
      <c r="L81" s="43"/>
    </row>
    <row r="82" spans="6:12" s="32" customFormat="1" ht="23.25" x14ac:dyDescent="0.35">
      <c r="F82" s="43"/>
      <c r="G82" s="43"/>
      <c r="H82" s="43"/>
      <c r="I82" s="46"/>
      <c r="K82" s="43"/>
      <c r="L82" s="43"/>
    </row>
    <row r="83" spans="6:12" s="32" customFormat="1" ht="23.25" x14ac:dyDescent="0.35">
      <c r="F83" s="43"/>
      <c r="G83" s="43"/>
      <c r="H83" s="43"/>
      <c r="I83" s="46"/>
      <c r="K83" s="43"/>
      <c r="L83" s="43"/>
    </row>
    <row r="84" spans="6:12" s="32" customFormat="1" ht="23.25" x14ac:dyDescent="0.35">
      <c r="F84" s="43"/>
      <c r="G84" s="43"/>
      <c r="H84" s="43"/>
      <c r="I84" s="46"/>
      <c r="K84" s="43"/>
      <c r="L84" s="43"/>
    </row>
    <row r="85" spans="6:12" s="32" customFormat="1" ht="23.25" x14ac:dyDescent="0.35">
      <c r="F85" s="43"/>
      <c r="G85" s="43"/>
      <c r="H85" s="43"/>
      <c r="I85" s="46"/>
      <c r="K85" s="43"/>
      <c r="L85" s="43"/>
    </row>
    <row r="86" spans="6:12" s="32" customFormat="1" ht="23.25" x14ac:dyDescent="0.35">
      <c r="F86" s="43"/>
      <c r="G86" s="43"/>
      <c r="H86" s="43"/>
      <c r="I86" s="46"/>
      <c r="K86" s="43"/>
      <c r="L86" s="43"/>
    </row>
    <row r="87" spans="6:12" s="32" customFormat="1" ht="23.25" x14ac:dyDescent="0.35">
      <c r="F87" s="43"/>
      <c r="G87" s="43"/>
      <c r="H87" s="43"/>
      <c r="I87" s="46"/>
      <c r="K87" s="43"/>
      <c r="L87" s="43"/>
    </row>
    <row r="88" spans="6:12" s="32" customFormat="1" ht="23.25" x14ac:dyDescent="0.35">
      <c r="F88" s="43"/>
      <c r="G88" s="43"/>
      <c r="H88" s="43"/>
      <c r="I88" s="46"/>
      <c r="K88" s="43"/>
      <c r="L88" s="43"/>
    </row>
    <row r="89" spans="6:12" s="32" customFormat="1" ht="23.25" x14ac:dyDescent="0.35">
      <c r="F89" s="43"/>
      <c r="G89" s="43"/>
      <c r="H89" s="43"/>
      <c r="I89" s="46"/>
      <c r="K89" s="43"/>
      <c r="L89" s="43"/>
    </row>
    <row r="90" spans="6:12" s="32" customFormat="1" ht="23.25" x14ac:dyDescent="0.35">
      <c r="F90" s="43"/>
      <c r="G90" s="43"/>
      <c r="H90" s="43"/>
      <c r="I90" s="46"/>
      <c r="K90" s="43"/>
      <c r="L90" s="43"/>
    </row>
    <row r="91" spans="6:12" s="32" customFormat="1" ht="23.25" x14ac:dyDescent="0.35">
      <c r="F91" s="43"/>
      <c r="G91" s="43"/>
      <c r="H91" s="43"/>
      <c r="I91" s="46"/>
      <c r="K91" s="43"/>
      <c r="L91" s="43"/>
    </row>
    <row r="92" spans="6:12" s="32" customFormat="1" ht="23.25" x14ac:dyDescent="0.35">
      <c r="F92" s="43"/>
      <c r="G92" s="43"/>
      <c r="H92" s="43"/>
      <c r="I92" s="46"/>
      <c r="K92" s="43"/>
      <c r="L92" s="43"/>
    </row>
    <row r="93" spans="6:12" s="32" customFormat="1" ht="23.25" x14ac:dyDescent="0.35">
      <c r="F93" s="43"/>
      <c r="G93" s="43"/>
      <c r="H93" s="43"/>
      <c r="I93" s="46"/>
      <c r="K93" s="43"/>
      <c r="L93" s="43"/>
    </row>
    <row r="94" spans="6:12" s="32" customFormat="1" ht="23.25" x14ac:dyDescent="0.35">
      <c r="F94" s="43"/>
      <c r="G94" s="43"/>
      <c r="H94" s="43"/>
      <c r="I94" s="46"/>
      <c r="K94" s="43"/>
      <c r="L94" s="43"/>
    </row>
    <row r="95" spans="6:12" s="32" customFormat="1" ht="23.25" x14ac:dyDescent="0.35">
      <c r="F95" s="43"/>
      <c r="G95" s="43"/>
      <c r="H95" s="43"/>
      <c r="I95" s="46"/>
      <c r="K95" s="43"/>
      <c r="L95" s="43"/>
    </row>
    <row r="96" spans="6:12" s="32" customFormat="1" ht="23.25" x14ac:dyDescent="0.35">
      <c r="F96" s="43"/>
      <c r="G96" s="43"/>
      <c r="H96" s="43"/>
      <c r="I96" s="46"/>
      <c r="K96" s="43"/>
      <c r="L96" s="43"/>
    </row>
    <row r="97" spans="6:12" s="32" customFormat="1" ht="23.25" x14ac:dyDescent="0.35">
      <c r="F97" s="43"/>
      <c r="G97" s="43"/>
      <c r="H97" s="43"/>
      <c r="I97" s="46"/>
      <c r="K97" s="43"/>
      <c r="L97" s="43"/>
    </row>
    <row r="98" spans="6:12" s="32" customFormat="1" ht="23.25" x14ac:dyDescent="0.35">
      <c r="F98" s="43"/>
      <c r="G98" s="43"/>
      <c r="H98" s="43"/>
      <c r="I98" s="46"/>
      <c r="K98" s="43"/>
      <c r="L98" s="43"/>
    </row>
    <row r="99" spans="6:12" s="32" customFormat="1" ht="23.25" x14ac:dyDescent="0.35">
      <c r="F99" s="43"/>
      <c r="G99" s="43"/>
      <c r="H99" s="43"/>
      <c r="I99" s="46"/>
      <c r="K99" s="43"/>
      <c r="L99" s="43"/>
    </row>
    <row r="100" spans="6:12" s="32" customFormat="1" ht="23.25" x14ac:dyDescent="0.35">
      <c r="F100" s="43"/>
      <c r="G100" s="43"/>
      <c r="H100" s="43"/>
      <c r="I100" s="46"/>
      <c r="K100" s="43"/>
      <c r="L100" s="43"/>
    </row>
    <row r="101" spans="6:12" s="32" customFormat="1" ht="23.25" x14ac:dyDescent="0.35">
      <c r="F101" s="43"/>
      <c r="G101" s="43"/>
      <c r="H101" s="43"/>
      <c r="I101" s="46"/>
      <c r="K101" s="43"/>
      <c r="L101" s="43"/>
    </row>
    <row r="102" spans="6:12" s="32" customFormat="1" ht="23.25" x14ac:dyDescent="0.35">
      <c r="F102" s="43"/>
      <c r="G102" s="43"/>
      <c r="H102" s="43"/>
      <c r="I102" s="46"/>
      <c r="K102" s="43"/>
      <c r="L102" s="43"/>
    </row>
    <row r="103" spans="6:12" s="32" customFormat="1" ht="23.25" x14ac:dyDescent="0.35">
      <c r="F103" s="43"/>
      <c r="G103" s="43"/>
      <c r="H103" s="43"/>
      <c r="I103" s="46"/>
      <c r="K103" s="43"/>
      <c r="L103" s="43"/>
    </row>
    <row r="104" spans="6:12" s="32" customFormat="1" ht="23.25" x14ac:dyDescent="0.35">
      <c r="F104" s="43"/>
      <c r="G104" s="43"/>
      <c r="H104" s="43"/>
      <c r="I104" s="46"/>
      <c r="K104" s="43"/>
      <c r="L104" s="43"/>
    </row>
    <row r="105" spans="6:12" s="32" customFormat="1" ht="23.25" x14ac:dyDescent="0.35">
      <c r="F105" s="43"/>
      <c r="G105" s="43"/>
      <c r="H105" s="43"/>
      <c r="I105" s="46"/>
      <c r="K105" s="43"/>
      <c r="L105" s="43"/>
    </row>
    <row r="106" spans="6:12" s="32" customFormat="1" ht="23.25" x14ac:dyDescent="0.35">
      <c r="F106" s="43"/>
      <c r="G106" s="43"/>
      <c r="H106" s="43"/>
      <c r="I106" s="46"/>
      <c r="K106" s="43"/>
      <c r="L106" s="43"/>
    </row>
    <row r="107" spans="6:12" s="32" customFormat="1" ht="23.25" x14ac:dyDescent="0.35">
      <c r="F107" s="43"/>
      <c r="G107" s="43"/>
      <c r="H107" s="43"/>
      <c r="I107" s="46"/>
      <c r="K107" s="43"/>
      <c r="L107" s="43"/>
    </row>
    <row r="108" spans="6:12" s="32" customFormat="1" ht="23.25" x14ac:dyDescent="0.35">
      <c r="F108" s="43"/>
      <c r="G108" s="43"/>
      <c r="H108" s="43"/>
      <c r="I108" s="46"/>
      <c r="K108" s="43"/>
      <c r="L108" s="43"/>
    </row>
    <row r="109" spans="6:12" s="32" customFormat="1" ht="23.25" x14ac:dyDescent="0.35">
      <c r="F109" s="43"/>
      <c r="G109" s="43"/>
      <c r="H109" s="43"/>
      <c r="I109" s="46"/>
      <c r="K109" s="43"/>
      <c r="L109" s="43"/>
    </row>
    <row r="110" spans="6:12" s="32" customFormat="1" ht="23.25" x14ac:dyDescent="0.35">
      <c r="F110" s="43"/>
      <c r="G110" s="43"/>
      <c r="H110" s="43"/>
      <c r="I110" s="46"/>
      <c r="K110" s="43"/>
      <c r="L110" s="43"/>
    </row>
    <row r="111" spans="6:12" s="32" customFormat="1" ht="23.25" x14ac:dyDescent="0.35">
      <c r="F111" s="43"/>
      <c r="G111" s="43"/>
      <c r="H111" s="43"/>
      <c r="I111" s="46"/>
      <c r="K111" s="43"/>
      <c r="L111" s="43"/>
    </row>
    <row r="112" spans="6:12" s="32" customFormat="1" ht="23.25" x14ac:dyDescent="0.35">
      <c r="F112" s="43"/>
      <c r="G112" s="43"/>
      <c r="H112" s="43"/>
      <c r="I112" s="46"/>
      <c r="K112" s="43"/>
      <c r="L112" s="43"/>
    </row>
    <row r="113" spans="6:12" s="32" customFormat="1" ht="23.25" x14ac:dyDescent="0.35">
      <c r="F113" s="43"/>
      <c r="G113" s="43"/>
      <c r="H113" s="43"/>
      <c r="I113" s="46"/>
      <c r="K113" s="43"/>
      <c r="L113" s="43"/>
    </row>
    <row r="114" spans="6:12" s="32" customFormat="1" ht="23.25" x14ac:dyDescent="0.35">
      <c r="F114" s="43"/>
      <c r="G114" s="43"/>
      <c r="H114" s="43"/>
      <c r="I114" s="46"/>
      <c r="K114" s="43"/>
      <c r="L114" s="43"/>
    </row>
    <row r="115" spans="6:12" s="32" customFormat="1" ht="23.25" x14ac:dyDescent="0.35">
      <c r="F115" s="43"/>
      <c r="G115" s="43"/>
      <c r="H115" s="43"/>
      <c r="I115" s="46"/>
      <c r="K115" s="43"/>
      <c r="L115" s="43"/>
    </row>
    <row r="116" spans="6:12" s="32" customFormat="1" ht="23.25" x14ac:dyDescent="0.35">
      <c r="F116" s="43"/>
      <c r="G116" s="43"/>
      <c r="H116" s="43"/>
      <c r="I116" s="46"/>
      <c r="K116" s="43"/>
      <c r="L116" s="43"/>
    </row>
    <row r="117" spans="6:12" s="32" customFormat="1" ht="23.25" x14ac:dyDescent="0.35">
      <c r="F117" s="43"/>
      <c r="G117" s="43"/>
      <c r="H117" s="43"/>
      <c r="I117" s="46"/>
      <c r="K117" s="43"/>
      <c r="L117" s="43"/>
    </row>
    <row r="118" spans="6:12" s="32" customFormat="1" ht="23.25" x14ac:dyDescent="0.35">
      <c r="F118" s="43"/>
      <c r="G118" s="43"/>
      <c r="H118" s="43"/>
      <c r="I118" s="46"/>
      <c r="K118" s="43"/>
      <c r="L118" s="43"/>
    </row>
    <row r="119" spans="6:12" s="32" customFormat="1" ht="23.25" x14ac:dyDescent="0.35">
      <c r="F119" s="43"/>
      <c r="G119" s="43"/>
      <c r="H119" s="43"/>
      <c r="I119" s="46"/>
      <c r="K119" s="43"/>
      <c r="L119" s="43"/>
    </row>
    <row r="120" spans="6:12" s="32" customFormat="1" ht="23.25" x14ac:dyDescent="0.35">
      <c r="F120" s="43"/>
      <c r="G120" s="43"/>
      <c r="H120" s="43"/>
      <c r="I120" s="46"/>
      <c r="K120" s="43"/>
      <c r="L120" s="43"/>
    </row>
    <row r="121" spans="6:12" s="32" customFormat="1" ht="23.25" x14ac:dyDescent="0.35">
      <c r="F121" s="43"/>
      <c r="G121" s="43"/>
      <c r="H121" s="43"/>
      <c r="I121" s="46"/>
      <c r="K121" s="43"/>
      <c r="L121" s="43"/>
    </row>
    <row r="122" spans="6:12" s="32" customFormat="1" ht="23.25" x14ac:dyDescent="0.35">
      <c r="F122" s="43"/>
      <c r="G122" s="43"/>
      <c r="H122" s="43"/>
      <c r="I122" s="46"/>
      <c r="K122" s="43"/>
      <c r="L122" s="43"/>
    </row>
    <row r="123" spans="6:12" s="32" customFormat="1" ht="23.25" x14ac:dyDescent="0.35">
      <c r="F123" s="43"/>
      <c r="G123" s="43"/>
      <c r="H123" s="43"/>
      <c r="I123" s="46"/>
      <c r="K123" s="43"/>
      <c r="L123" s="43"/>
    </row>
    <row r="124" spans="6:12" s="32" customFormat="1" ht="23.25" x14ac:dyDescent="0.35">
      <c r="F124" s="43"/>
      <c r="G124" s="43"/>
      <c r="H124" s="43"/>
      <c r="I124" s="46"/>
      <c r="K124" s="43"/>
      <c r="L124" s="43"/>
    </row>
    <row r="125" spans="6:12" s="32" customFormat="1" ht="23.25" x14ac:dyDescent="0.35">
      <c r="F125" s="43"/>
      <c r="G125" s="43"/>
      <c r="H125" s="43"/>
      <c r="I125" s="46"/>
      <c r="K125" s="43"/>
      <c r="L125" s="43"/>
    </row>
    <row r="126" spans="6:12" s="32" customFormat="1" ht="23.25" x14ac:dyDescent="0.35">
      <c r="F126" s="43"/>
      <c r="G126" s="43"/>
      <c r="H126" s="43"/>
      <c r="I126" s="46"/>
      <c r="K126" s="43"/>
      <c r="L126" s="43"/>
    </row>
    <row r="127" spans="6:12" s="32" customFormat="1" ht="23.25" x14ac:dyDescent="0.35">
      <c r="F127" s="43"/>
      <c r="G127" s="43"/>
      <c r="H127" s="43"/>
      <c r="I127" s="46"/>
      <c r="K127" s="43"/>
      <c r="L127" s="43"/>
    </row>
    <row r="128" spans="6:12" s="32" customFormat="1" ht="23.25" x14ac:dyDescent="0.35">
      <c r="F128" s="43"/>
      <c r="G128" s="43"/>
      <c r="H128" s="43"/>
      <c r="I128" s="46"/>
      <c r="K128" s="43"/>
      <c r="L128" s="43"/>
    </row>
    <row r="129" spans="6:12" s="32" customFormat="1" ht="23.25" x14ac:dyDescent="0.35">
      <c r="F129" s="43"/>
      <c r="G129" s="43"/>
      <c r="H129" s="43"/>
      <c r="I129" s="46"/>
      <c r="K129" s="43"/>
      <c r="L129" s="43"/>
    </row>
    <row r="130" spans="6:12" s="32" customFormat="1" ht="23.25" x14ac:dyDescent="0.35">
      <c r="F130" s="43"/>
      <c r="G130" s="43"/>
      <c r="H130" s="43"/>
      <c r="I130" s="46"/>
      <c r="K130" s="43"/>
      <c r="L130" s="43"/>
    </row>
    <row r="131" spans="6:12" s="32" customFormat="1" ht="23.25" x14ac:dyDescent="0.35">
      <c r="F131" s="43"/>
      <c r="G131" s="43"/>
      <c r="H131" s="43"/>
      <c r="I131" s="46"/>
      <c r="K131" s="43"/>
      <c r="L131" s="43"/>
    </row>
    <row r="132" spans="6:12" s="32" customFormat="1" ht="23.25" x14ac:dyDescent="0.35">
      <c r="F132" s="43"/>
      <c r="G132" s="43"/>
      <c r="H132" s="43"/>
      <c r="I132" s="46"/>
      <c r="K132" s="43"/>
      <c r="L132" s="43"/>
    </row>
    <row r="133" spans="6:12" s="32" customFormat="1" ht="23.25" x14ac:dyDescent="0.35">
      <c r="F133" s="43"/>
      <c r="G133" s="43"/>
      <c r="H133" s="43"/>
      <c r="I133" s="46"/>
      <c r="K133" s="43"/>
      <c r="L133" s="43"/>
    </row>
    <row r="134" spans="6:12" s="32" customFormat="1" ht="23.25" x14ac:dyDescent="0.35">
      <c r="F134" s="43"/>
      <c r="G134" s="43"/>
      <c r="H134" s="43"/>
      <c r="I134" s="46"/>
      <c r="K134" s="43"/>
      <c r="L134" s="43"/>
    </row>
    <row r="135" spans="6:12" s="32" customFormat="1" ht="23.25" x14ac:dyDescent="0.35">
      <c r="F135" s="43"/>
      <c r="G135" s="43"/>
      <c r="H135" s="43"/>
      <c r="I135" s="46"/>
      <c r="K135" s="43"/>
      <c r="L135" s="43"/>
    </row>
    <row r="136" spans="6:12" s="32" customFormat="1" ht="23.25" x14ac:dyDescent="0.35">
      <c r="F136" s="43"/>
      <c r="G136" s="43"/>
      <c r="H136" s="43"/>
      <c r="I136" s="46"/>
      <c r="K136" s="43"/>
      <c r="L136" s="43"/>
    </row>
    <row r="137" spans="6:12" s="32" customFormat="1" ht="23.25" x14ac:dyDescent="0.35">
      <c r="F137" s="43"/>
      <c r="G137" s="43"/>
      <c r="H137" s="43"/>
      <c r="I137" s="46"/>
      <c r="K137" s="43"/>
      <c r="L137" s="43"/>
    </row>
    <row r="138" spans="6:12" s="32" customFormat="1" ht="23.25" x14ac:dyDescent="0.35">
      <c r="F138" s="43"/>
      <c r="G138" s="43"/>
      <c r="H138" s="43"/>
      <c r="I138" s="46"/>
      <c r="K138" s="43"/>
      <c r="L138" s="43"/>
    </row>
    <row r="139" spans="6:12" s="32" customFormat="1" ht="23.25" x14ac:dyDescent="0.35">
      <c r="F139" s="43"/>
      <c r="G139" s="43"/>
      <c r="H139" s="43"/>
      <c r="I139" s="46"/>
      <c r="K139" s="43"/>
      <c r="L139" s="43"/>
    </row>
    <row r="140" spans="6:12" s="32" customFormat="1" ht="23.25" x14ac:dyDescent="0.35">
      <c r="F140" s="43"/>
      <c r="G140" s="43"/>
      <c r="H140" s="43"/>
      <c r="I140" s="46"/>
      <c r="K140" s="43"/>
      <c r="L140" s="43"/>
    </row>
    <row r="141" spans="6:12" s="32" customFormat="1" ht="23.25" x14ac:dyDescent="0.35">
      <c r="F141" s="43"/>
      <c r="G141" s="43"/>
      <c r="H141" s="43"/>
      <c r="I141" s="46"/>
      <c r="K141" s="43"/>
      <c r="L141" s="43"/>
    </row>
    <row r="142" spans="6:12" s="32" customFormat="1" ht="23.25" x14ac:dyDescent="0.35">
      <c r="F142" s="43"/>
      <c r="G142" s="43"/>
      <c r="H142" s="43"/>
      <c r="I142" s="46"/>
      <c r="K142" s="43"/>
      <c r="L142" s="43"/>
    </row>
    <row r="143" spans="6:12" s="32" customFormat="1" ht="23.25" x14ac:dyDescent="0.35">
      <c r="F143" s="43"/>
      <c r="G143" s="43"/>
      <c r="H143" s="43"/>
      <c r="I143" s="46"/>
      <c r="K143" s="43"/>
      <c r="L143" s="43"/>
    </row>
    <row r="144" spans="6:12" s="32" customFormat="1" ht="23.25" x14ac:dyDescent="0.35">
      <c r="F144" s="43"/>
      <c r="G144" s="43"/>
      <c r="H144" s="43"/>
      <c r="I144" s="46"/>
      <c r="K144" s="43"/>
      <c r="L144" s="43"/>
    </row>
    <row r="145" spans="6:12" s="32" customFormat="1" ht="23.25" x14ac:dyDescent="0.35">
      <c r="F145" s="43"/>
      <c r="G145" s="43"/>
      <c r="H145" s="43"/>
      <c r="I145" s="46"/>
      <c r="K145" s="43"/>
      <c r="L145" s="43"/>
    </row>
    <row r="146" spans="6:12" s="32" customFormat="1" ht="23.25" x14ac:dyDescent="0.35">
      <c r="F146" s="43"/>
      <c r="G146" s="43"/>
      <c r="H146" s="43"/>
      <c r="I146" s="46"/>
      <c r="K146" s="43"/>
      <c r="L146" s="43"/>
    </row>
    <row r="147" spans="6:12" s="32" customFormat="1" ht="23.25" x14ac:dyDescent="0.35">
      <c r="F147" s="43"/>
      <c r="G147" s="43"/>
      <c r="H147" s="43"/>
      <c r="I147" s="46"/>
      <c r="K147" s="43"/>
      <c r="L147" s="43"/>
    </row>
    <row r="148" spans="6:12" s="32" customFormat="1" ht="23.25" x14ac:dyDescent="0.35">
      <c r="F148" s="43"/>
      <c r="G148" s="43"/>
      <c r="H148" s="43"/>
      <c r="I148" s="46"/>
      <c r="K148" s="43"/>
      <c r="L148" s="43"/>
    </row>
    <row r="149" spans="6:12" s="32" customFormat="1" ht="23.25" x14ac:dyDescent="0.35">
      <c r="F149" s="43"/>
      <c r="G149" s="43"/>
      <c r="H149" s="43"/>
      <c r="I149" s="46"/>
      <c r="K149" s="43"/>
      <c r="L149" s="43"/>
    </row>
    <row r="150" spans="6:12" s="32" customFormat="1" ht="23.25" x14ac:dyDescent="0.35">
      <c r="F150" s="43"/>
      <c r="G150" s="43"/>
      <c r="H150" s="43"/>
      <c r="I150" s="46"/>
      <c r="K150" s="43"/>
      <c r="L150" s="43"/>
    </row>
    <row r="151" spans="6:12" s="32" customFormat="1" ht="23.25" x14ac:dyDescent="0.35">
      <c r="F151" s="43"/>
      <c r="G151" s="43"/>
      <c r="H151" s="43"/>
      <c r="I151" s="46"/>
      <c r="K151" s="43"/>
      <c r="L151" s="43"/>
    </row>
    <row r="152" spans="6:12" s="32" customFormat="1" ht="23.25" x14ac:dyDescent="0.35">
      <c r="F152" s="43"/>
      <c r="G152" s="43"/>
      <c r="H152" s="43"/>
      <c r="I152" s="46"/>
      <c r="K152" s="43"/>
      <c r="L152" s="43"/>
    </row>
    <row r="153" spans="6:12" s="32" customFormat="1" ht="23.25" x14ac:dyDescent="0.35">
      <c r="F153" s="43"/>
      <c r="G153" s="43"/>
      <c r="H153" s="43"/>
      <c r="I153" s="46"/>
      <c r="K153" s="43"/>
      <c r="L153" s="43"/>
    </row>
    <row r="154" spans="6:12" s="32" customFormat="1" ht="23.25" x14ac:dyDescent="0.35">
      <c r="F154" s="43"/>
      <c r="G154" s="43"/>
      <c r="H154" s="43"/>
      <c r="I154" s="46"/>
      <c r="K154" s="43"/>
      <c r="L154" s="43"/>
    </row>
    <row r="155" spans="6:12" s="32" customFormat="1" ht="23.25" x14ac:dyDescent="0.35">
      <c r="F155" s="43"/>
      <c r="G155" s="43"/>
      <c r="H155" s="43"/>
      <c r="I155" s="46"/>
      <c r="K155" s="43"/>
      <c r="L155" s="43"/>
    </row>
    <row r="156" spans="6:12" s="32" customFormat="1" ht="23.25" x14ac:dyDescent="0.35">
      <c r="F156" s="43"/>
      <c r="G156" s="43"/>
      <c r="H156" s="43"/>
      <c r="I156" s="46"/>
      <c r="K156" s="43"/>
      <c r="L156" s="43"/>
    </row>
    <row r="157" spans="6:12" s="32" customFormat="1" ht="23.25" x14ac:dyDescent="0.35">
      <c r="F157" s="43"/>
      <c r="G157" s="43"/>
      <c r="H157" s="43"/>
      <c r="I157" s="46"/>
      <c r="K157" s="43"/>
      <c r="L157" s="43"/>
    </row>
    <row r="158" spans="6:12" s="32" customFormat="1" ht="23.25" x14ac:dyDescent="0.35">
      <c r="F158" s="43"/>
      <c r="G158" s="43"/>
      <c r="H158" s="43"/>
      <c r="I158" s="46"/>
      <c r="K158" s="43"/>
      <c r="L158" s="43"/>
    </row>
    <row r="159" spans="6:12" s="32" customFormat="1" ht="23.25" x14ac:dyDescent="0.35">
      <c r="F159" s="43"/>
      <c r="G159" s="43"/>
      <c r="H159" s="43"/>
      <c r="I159" s="46"/>
      <c r="K159" s="43"/>
      <c r="L159" s="43"/>
    </row>
    <row r="160" spans="6:12" s="32" customFormat="1" ht="23.25" x14ac:dyDescent="0.35">
      <c r="F160" s="43"/>
      <c r="G160" s="43"/>
      <c r="H160" s="43"/>
      <c r="I160" s="46"/>
      <c r="K160" s="43"/>
      <c r="L160" s="43"/>
    </row>
    <row r="161" spans="6:12" s="32" customFormat="1" ht="23.25" x14ac:dyDescent="0.35">
      <c r="F161" s="43"/>
      <c r="G161" s="43"/>
      <c r="H161" s="43"/>
      <c r="I161" s="46"/>
      <c r="K161" s="43"/>
      <c r="L161" s="43"/>
    </row>
    <row r="162" spans="6:12" s="32" customFormat="1" ht="23.25" x14ac:dyDescent="0.35">
      <c r="F162" s="43"/>
      <c r="G162" s="43"/>
      <c r="H162" s="43"/>
      <c r="I162" s="46"/>
      <c r="K162" s="43"/>
      <c r="L162" s="43"/>
    </row>
    <row r="163" spans="6:12" s="32" customFormat="1" ht="23.25" x14ac:dyDescent="0.35">
      <c r="F163" s="43"/>
      <c r="G163" s="43"/>
      <c r="H163" s="43"/>
      <c r="I163" s="46"/>
      <c r="K163" s="43"/>
      <c r="L163" s="43"/>
    </row>
    <row r="164" spans="6:12" s="32" customFormat="1" ht="23.25" x14ac:dyDescent="0.35">
      <c r="F164" s="43"/>
      <c r="G164" s="43"/>
      <c r="H164" s="43"/>
      <c r="I164" s="46"/>
      <c r="K164" s="43"/>
      <c r="L164" s="43"/>
    </row>
    <row r="165" spans="6:12" s="32" customFormat="1" ht="23.25" x14ac:dyDescent="0.35">
      <c r="F165" s="43"/>
      <c r="G165" s="43"/>
      <c r="H165" s="43"/>
      <c r="I165" s="46"/>
      <c r="K165" s="43"/>
      <c r="L165" s="43"/>
    </row>
    <row r="166" spans="6:12" s="32" customFormat="1" ht="23.25" x14ac:dyDescent="0.35">
      <c r="F166" s="43"/>
      <c r="G166" s="43"/>
      <c r="H166" s="43"/>
      <c r="I166" s="46"/>
      <c r="K166" s="43"/>
      <c r="L166" s="43"/>
    </row>
    <row r="167" spans="6:12" s="21" customFormat="1" ht="12.75" x14ac:dyDescent="0.2">
      <c r="F167" s="3"/>
      <c r="G167" s="3"/>
      <c r="H167" s="3"/>
      <c r="I167" s="28"/>
      <c r="K167" s="3"/>
      <c r="L167" s="3"/>
    </row>
    <row r="168" spans="6:12" s="21" customFormat="1" ht="12.75" x14ac:dyDescent="0.2">
      <c r="F168" s="3"/>
      <c r="G168" s="3"/>
      <c r="H168" s="3"/>
      <c r="I168" s="28"/>
      <c r="K168" s="3"/>
      <c r="L168" s="3"/>
    </row>
    <row r="169" spans="6:12" s="21" customFormat="1" ht="12.75" x14ac:dyDescent="0.2">
      <c r="F169" s="3"/>
      <c r="G169" s="3"/>
      <c r="H169" s="3"/>
      <c r="I169" s="28"/>
      <c r="K169" s="3"/>
      <c r="L169" s="3"/>
    </row>
    <row r="170" spans="6:12" s="21" customFormat="1" ht="12.75" x14ac:dyDescent="0.2">
      <c r="F170" s="3"/>
      <c r="G170" s="3"/>
      <c r="H170" s="3"/>
      <c r="I170" s="28"/>
      <c r="K170" s="3"/>
      <c r="L170" s="3"/>
    </row>
    <row r="171" spans="6:12" s="21" customFormat="1" ht="12.75" x14ac:dyDescent="0.2">
      <c r="F171" s="3"/>
      <c r="G171" s="3"/>
      <c r="H171" s="3"/>
      <c r="I171" s="28"/>
      <c r="K171" s="3"/>
      <c r="L171" s="3"/>
    </row>
  </sheetData>
  <mergeCells count="25">
    <mergeCell ref="P7:P10"/>
    <mergeCell ref="R7:R10"/>
    <mergeCell ref="S7:S10"/>
    <mergeCell ref="T7:T10"/>
    <mergeCell ref="J7:J10"/>
    <mergeCell ref="K7:K10"/>
    <mergeCell ref="L7:L10"/>
    <mergeCell ref="N7:N10"/>
    <mergeCell ref="O7:O10"/>
    <mergeCell ref="C2:T2"/>
    <mergeCell ref="C3:T3"/>
    <mergeCell ref="C4:T4"/>
    <mergeCell ref="C6:C10"/>
    <mergeCell ref="D6:D10"/>
    <mergeCell ref="E6:G6"/>
    <mergeCell ref="H6:H10"/>
    <mergeCell ref="I6:I10"/>
    <mergeCell ref="J6:L6"/>
    <mergeCell ref="M6:M10"/>
    <mergeCell ref="N6:P6"/>
    <mergeCell ref="Q6:Q10"/>
    <mergeCell ref="R6:T6"/>
    <mergeCell ref="E7:E10"/>
    <mergeCell ref="F7:F10"/>
    <mergeCell ref="G7:G10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T171"/>
  <sheetViews>
    <sheetView topLeftCell="C4" zoomScale="42" zoomScaleNormal="42" workbookViewId="0">
      <pane xSplit="1" ySplit="7" topLeftCell="D11" activePane="bottomRight" state="frozen"/>
      <selection activeCell="C4" sqref="C4"/>
      <selection pane="topRight" activeCell="D4" sqref="D4"/>
      <selection pane="bottomLeft" activeCell="C11" sqref="C11"/>
      <selection pane="bottomRight" activeCell="O53" sqref="O53"/>
    </sheetView>
  </sheetViews>
  <sheetFormatPr defaultColWidth="8.85546875" defaultRowHeight="20.25" x14ac:dyDescent="0.3"/>
  <cols>
    <col min="1" max="1" width="12.140625" style="20" hidden="1" customWidth="1"/>
    <col min="2" max="2" width="0.28515625" style="20" hidden="1" customWidth="1"/>
    <col min="3" max="3" width="110.7109375" style="21" customWidth="1"/>
    <col min="4" max="4" width="26" style="22" customWidth="1"/>
    <col min="5" max="5" width="24.5703125" style="21" customWidth="1"/>
    <col min="6" max="6" width="23.42578125" style="31" customWidth="1"/>
    <col min="7" max="7" width="23.140625" style="31" customWidth="1"/>
    <col min="8" max="8" width="25.85546875" style="3" customWidth="1"/>
    <col min="9" max="9" width="26" style="28" customWidth="1"/>
    <col min="10" max="10" width="25.5703125" style="21" customWidth="1"/>
    <col min="11" max="11" width="23.85546875" style="31" customWidth="1"/>
    <col min="12" max="12" width="23.140625" style="31" customWidth="1"/>
    <col min="13" max="13" width="26.140625" style="24" customWidth="1"/>
    <col min="14" max="14" width="25.7109375" style="24" customWidth="1"/>
    <col min="15" max="15" width="21.5703125" style="21" customWidth="1"/>
    <col min="16" max="16" width="21.140625" style="21" customWidth="1"/>
    <col min="17" max="17" width="23" style="21" customWidth="1"/>
    <col min="18" max="18" width="27.42578125" style="21" customWidth="1"/>
    <col min="19" max="19" width="23.28515625" style="21" customWidth="1"/>
    <col min="20" max="20" width="26.42578125" style="21" customWidth="1"/>
    <col min="21" max="16384" width="8.85546875" style="21"/>
  </cols>
  <sheetData>
    <row r="1" spans="3:20" ht="15" customHeight="1" x14ac:dyDescent="0.3">
      <c r="E1" s="4"/>
      <c r="F1" s="7"/>
      <c r="G1" s="6"/>
      <c r="H1" s="6"/>
      <c r="I1" s="5"/>
      <c r="J1" s="1"/>
      <c r="K1" s="6"/>
      <c r="L1" s="6"/>
      <c r="M1" s="23"/>
    </row>
    <row r="2" spans="3:20" ht="43.5" customHeight="1" x14ac:dyDescent="0.3">
      <c r="C2" s="68" t="s">
        <v>13</v>
      </c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</row>
    <row r="3" spans="3:20" ht="51.75" customHeight="1" x14ac:dyDescent="0.3">
      <c r="C3" s="68" t="s">
        <v>96</v>
      </c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</row>
    <row r="4" spans="3:20" ht="46.5" customHeight="1" x14ac:dyDescent="0.3">
      <c r="C4" s="68" t="s">
        <v>28</v>
      </c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</row>
    <row r="5" spans="3:20" ht="36" customHeight="1" x14ac:dyDescent="0.3">
      <c r="C5" s="25" t="s">
        <v>0</v>
      </c>
      <c r="D5" s="26"/>
      <c r="E5" s="25"/>
      <c r="F5" s="27"/>
      <c r="G5" s="27"/>
      <c r="H5" s="2"/>
      <c r="K5" s="29"/>
      <c r="L5" s="29"/>
      <c r="M5" s="29"/>
      <c r="N5" s="29"/>
      <c r="O5" s="29"/>
      <c r="P5" s="29"/>
      <c r="Q5" s="29"/>
      <c r="R5" s="29"/>
      <c r="S5" s="29"/>
      <c r="T5" s="30" t="s">
        <v>29</v>
      </c>
    </row>
    <row r="6" spans="3:20" ht="32.450000000000003" customHeight="1" x14ac:dyDescent="0.3">
      <c r="C6" s="69" t="s">
        <v>1</v>
      </c>
      <c r="D6" s="70" t="s">
        <v>92</v>
      </c>
      <c r="E6" s="71" t="s">
        <v>2</v>
      </c>
      <c r="F6" s="71"/>
      <c r="G6" s="71"/>
      <c r="H6" s="72" t="s">
        <v>93</v>
      </c>
      <c r="I6" s="73" t="s">
        <v>94</v>
      </c>
      <c r="J6" s="69" t="s">
        <v>2</v>
      </c>
      <c r="K6" s="69"/>
      <c r="L6" s="69"/>
      <c r="M6" s="73" t="s">
        <v>95</v>
      </c>
      <c r="N6" s="69" t="s">
        <v>2</v>
      </c>
      <c r="O6" s="69"/>
      <c r="P6" s="69"/>
      <c r="Q6" s="74" t="s">
        <v>62</v>
      </c>
      <c r="R6" s="69" t="s">
        <v>2</v>
      </c>
      <c r="S6" s="69"/>
      <c r="T6" s="69"/>
    </row>
    <row r="7" spans="3:20" ht="12.75" customHeight="1" x14ac:dyDescent="0.3">
      <c r="C7" s="69"/>
      <c r="D7" s="70" t="s">
        <v>3</v>
      </c>
      <c r="E7" s="75" t="s">
        <v>4</v>
      </c>
      <c r="F7" s="75" t="s">
        <v>5</v>
      </c>
      <c r="G7" s="76" t="s">
        <v>11</v>
      </c>
      <c r="H7" s="72"/>
      <c r="I7" s="73" t="s">
        <v>6</v>
      </c>
      <c r="J7" s="77" t="s">
        <v>4</v>
      </c>
      <c r="K7" s="75" t="s">
        <v>5</v>
      </c>
      <c r="L7" s="76" t="s">
        <v>11</v>
      </c>
      <c r="M7" s="73" t="s">
        <v>6</v>
      </c>
      <c r="N7" s="77" t="s">
        <v>4</v>
      </c>
      <c r="O7" s="75" t="s">
        <v>5</v>
      </c>
      <c r="P7" s="76" t="s">
        <v>11</v>
      </c>
      <c r="Q7" s="74" t="s">
        <v>6</v>
      </c>
      <c r="R7" s="77" t="s">
        <v>4</v>
      </c>
      <c r="S7" s="75" t="s">
        <v>5</v>
      </c>
      <c r="T7" s="76" t="s">
        <v>11</v>
      </c>
    </row>
    <row r="8" spans="3:20" ht="12.75" customHeight="1" x14ac:dyDescent="0.3">
      <c r="C8" s="69"/>
      <c r="D8" s="70"/>
      <c r="E8" s="75"/>
      <c r="F8" s="75"/>
      <c r="G8" s="76"/>
      <c r="H8" s="72"/>
      <c r="I8" s="73" t="s">
        <v>7</v>
      </c>
      <c r="J8" s="77"/>
      <c r="K8" s="75"/>
      <c r="L8" s="76"/>
      <c r="M8" s="73" t="s">
        <v>7</v>
      </c>
      <c r="N8" s="77"/>
      <c r="O8" s="75"/>
      <c r="P8" s="76"/>
      <c r="Q8" s="74" t="s">
        <v>7</v>
      </c>
      <c r="R8" s="77"/>
      <c r="S8" s="75"/>
      <c r="T8" s="76"/>
    </row>
    <row r="9" spans="3:20" ht="72.599999999999994" customHeight="1" x14ac:dyDescent="0.3">
      <c r="C9" s="69"/>
      <c r="D9" s="70"/>
      <c r="E9" s="75"/>
      <c r="F9" s="75"/>
      <c r="G9" s="76"/>
      <c r="H9" s="72"/>
      <c r="I9" s="73"/>
      <c r="J9" s="77"/>
      <c r="K9" s="75"/>
      <c r="L9" s="76"/>
      <c r="M9" s="73"/>
      <c r="N9" s="77"/>
      <c r="O9" s="75"/>
      <c r="P9" s="76"/>
      <c r="Q9" s="74"/>
      <c r="R9" s="77"/>
      <c r="S9" s="75"/>
      <c r="T9" s="76"/>
    </row>
    <row r="10" spans="3:20" ht="107.25" customHeight="1" x14ac:dyDescent="0.3">
      <c r="C10" s="69"/>
      <c r="D10" s="70"/>
      <c r="E10" s="75"/>
      <c r="F10" s="75"/>
      <c r="G10" s="76"/>
      <c r="H10" s="72"/>
      <c r="I10" s="73"/>
      <c r="J10" s="77"/>
      <c r="K10" s="75"/>
      <c r="L10" s="76"/>
      <c r="M10" s="73"/>
      <c r="N10" s="77"/>
      <c r="O10" s="75"/>
      <c r="P10" s="76"/>
      <c r="Q10" s="74"/>
      <c r="R10" s="77"/>
      <c r="S10" s="75"/>
      <c r="T10" s="76"/>
    </row>
    <row r="11" spans="3:20" ht="24.75" customHeight="1" x14ac:dyDescent="0.3">
      <c r="C11" s="13">
        <v>1</v>
      </c>
      <c r="D11" s="14">
        <v>2</v>
      </c>
      <c r="E11" s="13">
        <v>3</v>
      </c>
      <c r="F11" s="15">
        <v>4</v>
      </c>
      <c r="G11" s="15">
        <v>5</v>
      </c>
      <c r="H11" s="15">
        <v>6</v>
      </c>
      <c r="I11" s="13">
        <v>7</v>
      </c>
      <c r="J11" s="13">
        <v>8</v>
      </c>
      <c r="K11" s="15">
        <v>9</v>
      </c>
      <c r="L11" s="15">
        <v>10</v>
      </c>
      <c r="M11" s="19">
        <v>11</v>
      </c>
      <c r="N11" s="13">
        <v>12</v>
      </c>
      <c r="O11" s="15">
        <v>13</v>
      </c>
      <c r="P11" s="15">
        <v>14</v>
      </c>
      <c r="Q11" s="16" t="s">
        <v>15</v>
      </c>
      <c r="R11" s="13" t="s">
        <v>14</v>
      </c>
      <c r="S11" s="15" t="s">
        <v>16</v>
      </c>
      <c r="T11" s="15" t="s">
        <v>17</v>
      </c>
    </row>
    <row r="12" spans="3:20" s="43" customFormat="1" ht="28.15" customHeight="1" x14ac:dyDescent="0.35">
      <c r="C12" s="34" t="s">
        <v>30</v>
      </c>
      <c r="D12" s="47"/>
      <c r="E12" s="8"/>
      <c r="F12" s="8"/>
      <c r="G12" s="8"/>
      <c r="H12" s="8"/>
      <c r="I12" s="48"/>
      <c r="J12" s="8"/>
      <c r="K12" s="8"/>
      <c r="L12" s="8"/>
      <c r="M12" s="48"/>
      <c r="N12" s="8"/>
      <c r="O12" s="8"/>
      <c r="P12" s="8"/>
      <c r="Q12" s="47"/>
      <c r="R12" s="8"/>
      <c r="S12" s="8"/>
      <c r="T12" s="8"/>
    </row>
    <row r="13" spans="3:20" s="43" customFormat="1" ht="38.450000000000003" customHeight="1" x14ac:dyDescent="0.35">
      <c r="C13" s="35" t="s">
        <v>55</v>
      </c>
      <c r="D13" s="49">
        <f t="shared" ref="D13:D14" si="0">E13+F13</f>
        <v>46293100</v>
      </c>
      <c r="E13" s="9">
        <f>E14+E15+E20</f>
        <v>46293100</v>
      </c>
      <c r="F13" s="9">
        <f t="shared" ref="F13:H13" si="1">F14+F15+F20</f>
        <v>0</v>
      </c>
      <c r="G13" s="9">
        <f t="shared" si="1"/>
        <v>0</v>
      </c>
      <c r="H13" s="9">
        <f t="shared" si="1"/>
        <v>28615020</v>
      </c>
      <c r="I13" s="49">
        <f t="shared" ref="I13:I14" si="2">J13+K13</f>
        <v>30466829.550000001</v>
      </c>
      <c r="J13" s="9">
        <f>J14+J15+J20</f>
        <v>30466829.550000001</v>
      </c>
      <c r="K13" s="9">
        <f t="shared" ref="K13:L13" si="3">K14+K15+K20</f>
        <v>0</v>
      </c>
      <c r="L13" s="9">
        <f t="shared" si="3"/>
        <v>0</v>
      </c>
      <c r="M13" s="49">
        <f t="shared" ref="M13:M14" si="4">N13+O13</f>
        <v>26814899.460000001</v>
      </c>
      <c r="N13" s="9">
        <f>N14+N15+N20</f>
        <v>26814899.460000001</v>
      </c>
      <c r="O13" s="9">
        <f t="shared" ref="O13:P13" si="5">O14+O15+O20</f>
        <v>0</v>
      </c>
      <c r="P13" s="9">
        <f t="shared" si="5"/>
        <v>0</v>
      </c>
      <c r="Q13" s="9">
        <f>I13-M13</f>
        <v>3651930.09</v>
      </c>
      <c r="R13" s="9">
        <f>J13-N13</f>
        <v>3651930.09</v>
      </c>
      <c r="S13" s="9">
        <f>K13-O13</f>
        <v>0</v>
      </c>
      <c r="T13" s="9">
        <f>L13-P13</f>
        <v>0</v>
      </c>
    </row>
    <row r="14" spans="3:20" s="43" customFormat="1" ht="94.9" customHeight="1" x14ac:dyDescent="0.35">
      <c r="C14" s="36" t="s">
        <v>31</v>
      </c>
      <c r="D14" s="49">
        <f t="shared" si="0"/>
        <v>100</v>
      </c>
      <c r="E14" s="9">
        <v>100</v>
      </c>
      <c r="F14" s="9">
        <v>0</v>
      </c>
      <c r="G14" s="9">
        <v>0</v>
      </c>
      <c r="H14" s="9">
        <v>0</v>
      </c>
      <c r="I14" s="49">
        <f t="shared" si="2"/>
        <v>0</v>
      </c>
      <c r="J14" s="9">
        <v>0</v>
      </c>
      <c r="K14" s="9">
        <v>0</v>
      </c>
      <c r="L14" s="9">
        <v>0</v>
      </c>
      <c r="M14" s="49">
        <f t="shared" si="4"/>
        <v>117.28</v>
      </c>
      <c r="N14" s="50">
        <v>117.28</v>
      </c>
      <c r="O14" s="9">
        <v>0</v>
      </c>
      <c r="P14" s="9">
        <v>0</v>
      </c>
      <c r="Q14" s="9">
        <f t="shared" ref="Q14:T46" si="6">I14-M14</f>
        <v>-117.28</v>
      </c>
      <c r="R14" s="9">
        <f t="shared" si="6"/>
        <v>-117.28</v>
      </c>
      <c r="S14" s="9">
        <f t="shared" si="6"/>
        <v>0</v>
      </c>
      <c r="T14" s="9">
        <f t="shared" si="6"/>
        <v>0</v>
      </c>
    </row>
    <row r="15" spans="3:20" s="43" customFormat="1" ht="28.15" customHeight="1" x14ac:dyDescent="0.35">
      <c r="C15" s="36" t="s">
        <v>58</v>
      </c>
      <c r="D15" s="49">
        <f>E15+F15</f>
        <v>19045000</v>
      </c>
      <c r="E15" s="9">
        <f>E16+E17+E18+E19</f>
        <v>19045000</v>
      </c>
      <c r="F15" s="9">
        <f t="shared" ref="F15:H15" si="7">F16+F17+F18+F19</f>
        <v>0</v>
      </c>
      <c r="G15" s="9">
        <f t="shared" si="7"/>
        <v>0</v>
      </c>
      <c r="H15" s="9">
        <f t="shared" si="7"/>
        <v>12448500</v>
      </c>
      <c r="I15" s="49">
        <f>J15+K15</f>
        <v>13931134.210000001</v>
      </c>
      <c r="J15" s="9">
        <f>J16+J17+J18+J19</f>
        <v>13931134.210000001</v>
      </c>
      <c r="K15" s="9">
        <f t="shared" ref="K15:L15" si="8">K16+K17+K18+K19</f>
        <v>0</v>
      </c>
      <c r="L15" s="9">
        <f t="shared" si="8"/>
        <v>0</v>
      </c>
      <c r="M15" s="49">
        <f>N15+O15</f>
        <v>11731148.43</v>
      </c>
      <c r="N15" s="50">
        <f>N16+N17+N18+N19</f>
        <v>11731148.43</v>
      </c>
      <c r="O15" s="9">
        <f t="shared" ref="O15:P15" si="9">O16+O17+O18+O19</f>
        <v>0</v>
      </c>
      <c r="P15" s="9">
        <f t="shared" si="9"/>
        <v>0</v>
      </c>
      <c r="Q15" s="9">
        <f t="shared" si="6"/>
        <v>2199985.7800000012</v>
      </c>
      <c r="R15" s="9">
        <f t="shared" si="6"/>
        <v>2199985.7800000012</v>
      </c>
      <c r="S15" s="9">
        <f t="shared" si="6"/>
        <v>0</v>
      </c>
      <c r="T15" s="9">
        <f t="shared" si="6"/>
        <v>0</v>
      </c>
    </row>
    <row r="16" spans="3:20" s="43" customFormat="1" ht="65.45" customHeight="1" x14ac:dyDescent="0.35">
      <c r="C16" s="36" t="s">
        <v>32</v>
      </c>
      <c r="D16" s="49">
        <f t="shared" ref="D16:D54" si="10">E16+F16</f>
        <v>12000</v>
      </c>
      <c r="E16" s="9">
        <v>12000</v>
      </c>
      <c r="F16" s="9">
        <v>0</v>
      </c>
      <c r="G16" s="9">
        <v>0</v>
      </c>
      <c r="H16" s="9">
        <v>8500</v>
      </c>
      <c r="I16" s="49">
        <f t="shared" ref="I16:I46" si="11">J16+K16</f>
        <v>10178.23</v>
      </c>
      <c r="J16" s="50">
        <v>10178.23</v>
      </c>
      <c r="K16" s="9">
        <v>0</v>
      </c>
      <c r="L16" s="9">
        <v>0</v>
      </c>
      <c r="M16" s="49">
        <f t="shared" ref="M16:M46" si="12">N16+O16</f>
        <v>8483.35</v>
      </c>
      <c r="N16" s="50">
        <v>8483.35</v>
      </c>
      <c r="O16" s="9">
        <v>0</v>
      </c>
      <c r="P16" s="9">
        <v>0</v>
      </c>
      <c r="Q16" s="9">
        <f t="shared" si="6"/>
        <v>1694.8799999999992</v>
      </c>
      <c r="R16" s="9">
        <f t="shared" si="6"/>
        <v>1694.8799999999992</v>
      </c>
      <c r="S16" s="9">
        <f t="shared" si="6"/>
        <v>0</v>
      </c>
      <c r="T16" s="9">
        <f t="shared" si="6"/>
        <v>0</v>
      </c>
    </row>
    <row r="17" spans="3:20" s="43" customFormat="1" ht="65.45" customHeight="1" x14ac:dyDescent="0.35">
      <c r="C17" s="36" t="s">
        <v>33</v>
      </c>
      <c r="D17" s="49">
        <f t="shared" si="10"/>
        <v>446500</v>
      </c>
      <c r="E17" s="9">
        <v>446500</v>
      </c>
      <c r="F17" s="9">
        <v>0</v>
      </c>
      <c r="G17" s="9">
        <v>0</v>
      </c>
      <c r="H17" s="9">
        <v>240000</v>
      </c>
      <c r="I17" s="49">
        <f t="shared" si="11"/>
        <v>656188.76</v>
      </c>
      <c r="J17" s="50">
        <v>656188.76</v>
      </c>
      <c r="K17" s="9">
        <v>0</v>
      </c>
      <c r="L17" s="9">
        <v>0</v>
      </c>
      <c r="M17" s="49">
        <f t="shared" si="12"/>
        <v>281865.38</v>
      </c>
      <c r="N17" s="50">
        <v>281865.38</v>
      </c>
      <c r="O17" s="9">
        <v>0</v>
      </c>
      <c r="P17" s="9">
        <v>0</v>
      </c>
      <c r="Q17" s="9">
        <f t="shared" si="6"/>
        <v>374323.38</v>
      </c>
      <c r="R17" s="9">
        <f t="shared" si="6"/>
        <v>374323.38</v>
      </c>
      <c r="S17" s="9">
        <f t="shared" si="6"/>
        <v>0</v>
      </c>
      <c r="T17" s="9">
        <f t="shared" si="6"/>
        <v>0</v>
      </c>
    </row>
    <row r="18" spans="3:20" s="43" customFormat="1" ht="65.45" customHeight="1" x14ac:dyDescent="0.35">
      <c r="C18" s="36" t="s">
        <v>34</v>
      </c>
      <c r="D18" s="49">
        <f t="shared" si="10"/>
        <v>5719000</v>
      </c>
      <c r="E18" s="9">
        <v>5719000</v>
      </c>
      <c r="F18" s="9">
        <v>0</v>
      </c>
      <c r="G18" s="9">
        <v>0</v>
      </c>
      <c r="H18" s="9">
        <v>3050000</v>
      </c>
      <c r="I18" s="49">
        <f t="shared" si="11"/>
        <v>4505625.67</v>
      </c>
      <c r="J18" s="50">
        <v>4505625.67</v>
      </c>
      <c r="K18" s="9">
        <v>0</v>
      </c>
      <c r="L18" s="9">
        <v>0</v>
      </c>
      <c r="M18" s="49">
        <f t="shared" si="12"/>
        <v>3366657.79</v>
      </c>
      <c r="N18" s="50">
        <v>3366657.79</v>
      </c>
      <c r="O18" s="9">
        <v>0</v>
      </c>
      <c r="P18" s="9">
        <v>0</v>
      </c>
      <c r="Q18" s="9">
        <f t="shared" si="6"/>
        <v>1138967.8799999999</v>
      </c>
      <c r="R18" s="9">
        <f t="shared" si="6"/>
        <v>1138967.8799999999</v>
      </c>
      <c r="S18" s="9">
        <f t="shared" si="6"/>
        <v>0</v>
      </c>
      <c r="T18" s="9">
        <f t="shared" si="6"/>
        <v>0</v>
      </c>
    </row>
    <row r="19" spans="3:20" s="43" customFormat="1" ht="65.45" customHeight="1" x14ac:dyDescent="0.35">
      <c r="C19" s="36" t="s">
        <v>35</v>
      </c>
      <c r="D19" s="49">
        <f t="shared" si="10"/>
        <v>12867500</v>
      </c>
      <c r="E19" s="9">
        <v>12867500</v>
      </c>
      <c r="F19" s="9">
        <v>0</v>
      </c>
      <c r="G19" s="9">
        <v>0</v>
      </c>
      <c r="H19" s="9">
        <v>9150000</v>
      </c>
      <c r="I19" s="49">
        <f t="shared" si="11"/>
        <v>8759141.5500000007</v>
      </c>
      <c r="J19" s="50">
        <v>8759141.5500000007</v>
      </c>
      <c r="K19" s="9">
        <v>0</v>
      </c>
      <c r="L19" s="9">
        <v>0</v>
      </c>
      <c r="M19" s="49">
        <f t="shared" si="12"/>
        <v>8074141.9100000001</v>
      </c>
      <c r="N19" s="50">
        <v>8074141.9100000001</v>
      </c>
      <c r="O19" s="9">
        <v>0</v>
      </c>
      <c r="P19" s="9">
        <v>0</v>
      </c>
      <c r="Q19" s="9">
        <f t="shared" si="6"/>
        <v>684999.6400000006</v>
      </c>
      <c r="R19" s="9">
        <f t="shared" si="6"/>
        <v>684999.6400000006</v>
      </c>
      <c r="S19" s="9">
        <f t="shared" si="6"/>
        <v>0</v>
      </c>
      <c r="T19" s="9">
        <f t="shared" si="6"/>
        <v>0</v>
      </c>
    </row>
    <row r="20" spans="3:20" s="43" customFormat="1" ht="30.75" customHeight="1" x14ac:dyDescent="0.35">
      <c r="C20" s="36" t="s">
        <v>36</v>
      </c>
      <c r="D20" s="49">
        <f>E20+F20</f>
        <v>27248000</v>
      </c>
      <c r="E20" s="9">
        <f>E22+E23+E21</f>
        <v>27248000</v>
      </c>
      <c r="F20" s="9">
        <f t="shared" ref="F20:H20" si="13">F22+F23</f>
        <v>0</v>
      </c>
      <c r="G20" s="9">
        <f t="shared" si="13"/>
        <v>0</v>
      </c>
      <c r="H20" s="9">
        <f t="shared" si="13"/>
        <v>16166520</v>
      </c>
      <c r="I20" s="49">
        <f t="shared" si="11"/>
        <v>16535695.34</v>
      </c>
      <c r="J20" s="50">
        <f>J22+J23+J21</f>
        <v>16535695.34</v>
      </c>
      <c r="K20" s="9">
        <f t="shared" ref="K20:L20" si="14">K22+K23</f>
        <v>0</v>
      </c>
      <c r="L20" s="9">
        <f t="shared" si="14"/>
        <v>0</v>
      </c>
      <c r="M20" s="49">
        <f t="shared" si="12"/>
        <v>15083633.75</v>
      </c>
      <c r="N20" s="50">
        <f>N22+N23</f>
        <v>15083633.75</v>
      </c>
      <c r="O20" s="9">
        <f t="shared" ref="O20:P20" si="15">O22+O23</f>
        <v>0</v>
      </c>
      <c r="P20" s="9">
        <f t="shared" si="15"/>
        <v>0</v>
      </c>
      <c r="Q20" s="9">
        <f t="shared" si="6"/>
        <v>1452061.5899999999</v>
      </c>
      <c r="R20" s="50">
        <f>J20-N20</f>
        <v>1452061.5899999999</v>
      </c>
      <c r="S20" s="9">
        <f t="shared" si="6"/>
        <v>0</v>
      </c>
      <c r="T20" s="9">
        <f t="shared" si="6"/>
        <v>0</v>
      </c>
    </row>
    <row r="21" spans="3:20" s="43" customFormat="1" ht="30.75" customHeight="1" x14ac:dyDescent="0.35">
      <c r="C21" s="36" t="s">
        <v>54</v>
      </c>
      <c r="D21" s="49">
        <f t="shared" si="10"/>
        <v>0</v>
      </c>
      <c r="E21" s="9">
        <v>0</v>
      </c>
      <c r="F21" s="9">
        <v>0</v>
      </c>
      <c r="G21" s="9">
        <v>0</v>
      </c>
      <c r="H21" s="9">
        <v>0</v>
      </c>
      <c r="I21" s="49">
        <f t="shared" si="11"/>
        <v>0</v>
      </c>
      <c r="J21" s="50">
        <v>0</v>
      </c>
      <c r="K21" s="9">
        <v>0</v>
      </c>
      <c r="L21" s="9">
        <v>0</v>
      </c>
      <c r="M21" s="49">
        <f t="shared" si="12"/>
        <v>0</v>
      </c>
      <c r="N21" s="50">
        <v>0</v>
      </c>
      <c r="O21" s="9">
        <v>0</v>
      </c>
      <c r="P21" s="9">
        <v>0</v>
      </c>
      <c r="Q21" s="9">
        <f t="shared" si="6"/>
        <v>0</v>
      </c>
      <c r="R21" s="50">
        <f>J21-N21</f>
        <v>0</v>
      </c>
      <c r="S21" s="9">
        <f t="shared" si="6"/>
        <v>0</v>
      </c>
      <c r="T21" s="9">
        <f t="shared" si="6"/>
        <v>0</v>
      </c>
    </row>
    <row r="22" spans="3:20" s="43" customFormat="1" ht="33.75" customHeight="1" x14ac:dyDescent="0.35">
      <c r="C22" s="36" t="s">
        <v>56</v>
      </c>
      <c r="D22" s="49">
        <f t="shared" si="10"/>
        <v>1451000</v>
      </c>
      <c r="E22" s="9">
        <v>1451000</v>
      </c>
      <c r="F22" s="9">
        <v>0</v>
      </c>
      <c r="G22" s="9">
        <v>0</v>
      </c>
      <c r="H22" s="50">
        <v>816520</v>
      </c>
      <c r="I22" s="49">
        <f t="shared" si="11"/>
        <v>1031478.51</v>
      </c>
      <c r="J22" s="50">
        <v>1031478.51</v>
      </c>
      <c r="K22" s="9">
        <v>0</v>
      </c>
      <c r="L22" s="9">
        <v>0</v>
      </c>
      <c r="M22" s="49">
        <f t="shared" si="12"/>
        <v>612280.34</v>
      </c>
      <c r="N22" s="50">
        <v>612280.34</v>
      </c>
      <c r="O22" s="9">
        <v>0</v>
      </c>
      <c r="P22" s="9">
        <v>0</v>
      </c>
      <c r="Q22" s="9">
        <f t="shared" si="6"/>
        <v>419198.17000000004</v>
      </c>
      <c r="R22" s="50">
        <f t="shared" si="6"/>
        <v>419198.17000000004</v>
      </c>
      <c r="S22" s="9">
        <f t="shared" si="6"/>
        <v>0</v>
      </c>
      <c r="T22" s="9">
        <f t="shared" si="6"/>
        <v>0</v>
      </c>
    </row>
    <row r="23" spans="3:20" s="43" customFormat="1" ht="37.15" customHeight="1" x14ac:dyDescent="0.35">
      <c r="C23" s="36" t="s">
        <v>57</v>
      </c>
      <c r="D23" s="49">
        <f t="shared" si="10"/>
        <v>25797000</v>
      </c>
      <c r="E23" s="9">
        <v>25797000</v>
      </c>
      <c r="F23" s="9">
        <v>0</v>
      </c>
      <c r="G23" s="9">
        <v>0</v>
      </c>
      <c r="H23" s="50">
        <v>15350000</v>
      </c>
      <c r="I23" s="49">
        <f t="shared" si="11"/>
        <v>15504216.83</v>
      </c>
      <c r="J23" s="50">
        <v>15504216.83</v>
      </c>
      <c r="K23" s="9">
        <v>0</v>
      </c>
      <c r="L23" s="9">
        <v>0</v>
      </c>
      <c r="M23" s="49">
        <f t="shared" si="12"/>
        <v>14471353.41</v>
      </c>
      <c r="N23" s="50">
        <v>14471353.41</v>
      </c>
      <c r="O23" s="9">
        <v>0</v>
      </c>
      <c r="P23" s="9">
        <v>0</v>
      </c>
      <c r="Q23" s="9">
        <f t="shared" si="6"/>
        <v>1032863.4199999999</v>
      </c>
      <c r="R23" s="50">
        <f t="shared" si="6"/>
        <v>1032863.4199999999</v>
      </c>
      <c r="S23" s="9">
        <f t="shared" si="6"/>
        <v>0</v>
      </c>
      <c r="T23" s="9">
        <f t="shared" si="6"/>
        <v>0</v>
      </c>
    </row>
    <row r="24" spans="3:20" s="43" customFormat="1" ht="35.450000000000003" customHeight="1" x14ac:dyDescent="0.35">
      <c r="C24" s="37" t="s">
        <v>37</v>
      </c>
      <c r="D24" s="49">
        <f t="shared" si="10"/>
        <v>1322461</v>
      </c>
      <c r="E24" s="9">
        <f>E25+E26+E27+E28</f>
        <v>847010</v>
      </c>
      <c r="F24" s="9">
        <f t="shared" ref="F24:H24" si="16">F25+F26+F27+F28</f>
        <v>475451</v>
      </c>
      <c r="G24" s="9">
        <f t="shared" si="16"/>
        <v>0</v>
      </c>
      <c r="H24" s="9">
        <f t="shared" si="16"/>
        <v>348110</v>
      </c>
      <c r="I24" s="49">
        <f t="shared" si="11"/>
        <v>718980.26</v>
      </c>
      <c r="J24" s="50">
        <f>J25+J26+J27+J28</f>
        <v>316556.58</v>
      </c>
      <c r="K24" s="9">
        <f t="shared" ref="K24:L24" si="17">K25+K26+K27+K28</f>
        <v>402423.68000000005</v>
      </c>
      <c r="L24" s="9">
        <f t="shared" si="17"/>
        <v>0</v>
      </c>
      <c r="M24" s="49">
        <f t="shared" si="12"/>
        <v>3302576.66</v>
      </c>
      <c r="N24" s="50">
        <f>N25+N26+N27+N28</f>
        <v>947129.13</v>
      </c>
      <c r="O24" s="9">
        <f t="shared" ref="O24:P24" si="18">O25+O26+O27+O28</f>
        <v>2355447.5300000003</v>
      </c>
      <c r="P24" s="9">
        <f t="shared" si="18"/>
        <v>0</v>
      </c>
      <c r="Q24" s="9">
        <f t="shared" si="6"/>
        <v>-2583596.4000000004</v>
      </c>
      <c r="R24" s="9">
        <f t="shared" si="6"/>
        <v>-630572.55000000005</v>
      </c>
      <c r="S24" s="9">
        <f t="shared" si="6"/>
        <v>-1953023.85</v>
      </c>
      <c r="T24" s="9">
        <f t="shared" si="6"/>
        <v>0</v>
      </c>
    </row>
    <row r="25" spans="3:20" s="43" customFormat="1" ht="39.6" customHeight="1" x14ac:dyDescent="0.35">
      <c r="C25" s="38" t="s">
        <v>38</v>
      </c>
      <c r="D25" s="49">
        <f t="shared" si="10"/>
        <v>97010</v>
      </c>
      <c r="E25" s="9">
        <v>97010</v>
      </c>
      <c r="F25" s="9">
        <v>0</v>
      </c>
      <c r="G25" s="9">
        <v>0</v>
      </c>
      <c r="H25" s="9">
        <v>58110</v>
      </c>
      <c r="I25" s="49">
        <f t="shared" si="11"/>
        <v>112802.62</v>
      </c>
      <c r="J25" s="50">
        <v>112802.62</v>
      </c>
      <c r="K25" s="9">
        <v>0</v>
      </c>
      <c r="L25" s="9">
        <v>0</v>
      </c>
      <c r="M25" s="49">
        <f t="shared" si="12"/>
        <v>230342.46</v>
      </c>
      <c r="N25" s="50">
        <v>230342.46</v>
      </c>
      <c r="O25" s="9">
        <v>0</v>
      </c>
      <c r="P25" s="9">
        <v>0</v>
      </c>
      <c r="Q25" s="9">
        <f t="shared" si="6"/>
        <v>-117539.84</v>
      </c>
      <c r="R25" s="9">
        <f t="shared" si="6"/>
        <v>-117539.84</v>
      </c>
      <c r="S25" s="9">
        <f t="shared" si="6"/>
        <v>0</v>
      </c>
      <c r="T25" s="9">
        <f t="shared" si="6"/>
        <v>0</v>
      </c>
    </row>
    <row r="26" spans="3:20" s="43" customFormat="1" ht="119.25" customHeight="1" x14ac:dyDescent="0.35">
      <c r="C26" s="39" t="s">
        <v>66</v>
      </c>
      <c r="D26" s="49">
        <f t="shared" si="10"/>
        <v>750000</v>
      </c>
      <c r="E26" s="9">
        <v>750000</v>
      </c>
      <c r="F26" s="9">
        <v>0</v>
      </c>
      <c r="G26" s="9">
        <v>0</v>
      </c>
      <c r="H26" s="9">
        <v>290000</v>
      </c>
      <c r="I26" s="49">
        <f t="shared" si="11"/>
        <v>199909.16</v>
      </c>
      <c r="J26" s="50">
        <v>199909.16</v>
      </c>
      <c r="K26" s="9">
        <v>0</v>
      </c>
      <c r="L26" s="9">
        <v>0</v>
      </c>
      <c r="M26" s="49">
        <f t="shared" si="12"/>
        <v>679202.63</v>
      </c>
      <c r="N26" s="50">
        <v>679202.63</v>
      </c>
      <c r="O26" s="9">
        <v>0</v>
      </c>
      <c r="P26" s="9">
        <v>0</v>
      </c>
      <c r="Q26" s="9">
        <f t="shared" si="6"/>
        <v>-479293.47</v>
      </c>
      <c r="R26" s="9">
        <f t="shared" si="6"/>
        <v>-479293.47</v>
      </c>
      <c r="S26" s="9">
        <f t="shared" si="6"/>
        <v>0</v>
      </c>
      <c r="T26" s="9">
        <f t="shared" si="6"/>
        <v>0</v>
      </c>
    </row>
    <row r="27" spans="3:20" s="43" customFormat="1" ht="39" customHeight="1" x14ac:dyDescent="0.35">
      <c r="C27" s="38" t="s">
        <v>39</v>
      </c>
      <c r="D27" s="49">
        <f t="shared" si="10"/>
        <v>0</v>
      </c>
      <c r="E27" s="9">
        <v>0</v>
      </c>
      <c r="F27" s="9">
        <v>0</v>
      </c>
      <c r="G27" s="9">
        <v>0</v>
      </c>
      <c r="H27" s="9">
        <v>0</v>
      </c>
      <c r="I27" s="49">
        <f t="shared" si="11"/>
        <v>3844.8</v>
      </c>
      <c r="J27" s="50">
        <v>3844.8</v>
      </c>
      <c r="K27" s="9">
        <v>0</v>
      </c>
      <c r="L27" s="9">
        <v>0</v>
      </c>
      <c r="M27" s="49">
        <f t="shared" si="12"/>
        <v>37584.04</v>
      </c>
      <c r="N27" s="50">
        <v>37584.04</v>
      </c>
      <c r="O27" s="9">
        <v>0</v>
      </c>
      <c r="P27" s="9">
        <v>0</v>
      </c>
      <c r="Q27" s="9">
        <f t="shared" si="6"/>
        <v>-33739.24</v>
      </c>
      <c r="R27" s="9">
        <f t="shared" si="6"/>
        <v>-33739.24</v>
      </c>
      <c r="S27" s="9">
        <f t="shared" si="6"/>
        <v>0</v>
      </c>
      <c r="T27" s="9">
        <f t="shared" si="6"/>
        <v>0</v>
      </c>
    </row>
    <row r="28" spans="3:20" s="43" customFormat="1" ht="36.75" customHeight="1" x14ac:dyDescent="0.35">
      <c r="C28" s="17" t="s">
        <v>40</v>
      </c>
      <c r="D28" s="49">
        <f t="shared" si="10"/>
        <v>475451</v>
      </c>
      <c r="E28" s="9">
        <f>E29+E30</f>
        <v>0</v>
      </c>
      <c r="F28" s="9">
        <f t="shared" ref="F28:H28" si="19">F29+F30</f>
        <v>475451</v>
      </c>
      <c r="G28" s="9">
        <f t="shared" si="19"/>
        <v>0</v>
      </c>
      <c r="H28" s="9">
        <f t="shared" si="19"/>
        <v>0</v>
      </c>
      <c r="I28" s="49">
        <f t="shared" si="11"/>
        <v>402423.68000000005</v>
      </c>
      <c r="J28" s="50">
        <f>J29+J30</f>
        <v>0</v>
      </c>
      <c r="K28" s="9">
        <f t="shared" ref="K28:L28" si="20">K29+K30</f>
        <v>402423.68000000005</v>
      </c>
      <c r="L28" s="9">
        <f t="shared" si="20"/>
        <v>0</v>
      </c>
      <c r="M28" s="49">
        <f t="shared" si="12"/>
        <v>2355447.5300000003</v>
      </c>
      <c r="N28" s="50">
        <f>N29+N30</f>
        <v>0</v>
      </c>
      <c r="O28" s="9">
        <f t="shared" ref="O28:P28" si="21">O29+O30</f>
        <v>2355447.5300000003</v>
      </c>
      <c r="P28" s="9">
        <f t="shared" si="21"/>
        <v>0</v>
      </c>
      <c r="Q28" s="9">
        <f t="shared" si="6"/>
        <v>-1953023.85</v>
      </c>
      <c r="R28" s="9">
        <f t="shared" si="6"/>
        <v>0</v>
      </c>
      <c r="S28" s="9">
        <f t="shared" si="6"/>
        <v>-1953023.85</v>
      </c>
      <c r="T28" s="9">
        <f t="shared" si="6"/>
        <v>0</v>
      </c>
    </row>
    <row r="29" spans="3:20" s="43" customFormat="1" ht="54.6" customHeight="1" x14ac:dyDescent="0.35">
      <c r="C29" s="40" t="s">
        <v>41</v>
      </c>
      <c r="D29" s="49">
        <f t="shared" si="10"/>
        <v>462611</v>
      </c>
      <c r="E29" s="9">
        <v>0</v>
      </c>
      <c r="F29" s="9">
        <v>462611</v>
      </c>
      <c r="G29" s="9">
        <v>0</v>
      </c>
      <c r="H29" s="9">
        <v>0</v>
      </c>
      <c r="I29" s="49">
        <f t="shared" si="11"/>
        <v>389583.68000000005</v>
      </c>
      <c r="J29" s="50">
        <v>0</v>
      </c>
      <c r="K29" s="9">
        <f>386793.34+2790.34</f>
        <v>389583.68000000005</v>
      </c>
      <c r="L29" s="9">
        <v>0</v>
      </c>
      <c r="M29" s="49">
        <f t="shared" si="12"/>
        <v>383405.53</v>
      </c>
      <c r="N29" s="50">
        <v>0</v>
      </c>
      <c r="O29" s="9">
        <f>381218.27+2187.26</f>
        <v>383405.53</v>
      </c>
      <c r="P29" s="9">
        <v>0</v>
      </c>
      <c r="Q29" s="9">
        <f t="shared" si="6"/>
        <v>6178.1500000000233</v>
      </c>
      <c r="R29" s="9">
        <f t="shared" si="6"/>
        <v>0</v>
      </c>
      <c r="S29" s="9">
        <f t="shared" si="6"/>
        <v>6178.1500000000233</v>
      </c>
      <c r="T29" s="9">
        <f t="shared" si="6"/>
        <v>0</v>
      </c>
    </row>
    <row r="30" spans="3:20" s="43" customFormat="1" ht="43.9" customHeight="1" x14ac:dyDescent="0.35">
      <c r="C30" s="40" t="s">
        <v>42</v>
      </c>
      <c r="D30" s="49">
        <f t="shared" si="10"/>
        <v>12840</v>
      </c>
      <c r="E30" s="9">
        <v>0</v>
      </c>
      <c r="F30" s="9">
        <v>12840</v>
      </c>
      <c r="G30" s="9">
        <v>0</v>
      </c>
      <c r="H30" s="9">
        <v>0</v>
      </c>
      <c r="I30" s="49">
        <f t="shared" si="11"/>
        <v>12840</v>
      </c>
      <c r="J30" s="50">
        <v>0</v>
      </c>
      <c r="K30" s="9">
        <v>12840</v>
      </c>
      <c r="L30" s="9">
        <v>0</v>
      </c>
      <c r="M30" s="49">
        <f t="shared" si="12"/>
        <v>1972042</v>
      </c>
      <c r="N30" s="50">
        <v>0</v>
      </c>
      <c r="O30" s="9">
        <v>1972042</v>
      </c>
      <c r="P30" s="9">
        <v>0</v>
      </c>
      <c r="Q30" s="9">
        <f t="shared" si="6"/>
        <v>-1959202</v>
      </c>
      <c r="R30" s="9">
        <f t="shared" si="6"/>
        <v>0</v>
      </c>
      <c r="S30" s="9">
        <f t="shared" si="6"/>
        <v>-1959202</v>
      </c>
      <c r="T30" s="9">
        <f t="shared" si="6"/>
        <v>0</v>
      </c>
    </row>
    <row r="31" spans="3:20" s="43" customFormat="1" ht="30.6" customHeight="1" x14ac:dyDescent="0.35">
      <c r="C31" s="37" t="s">
        <v>43</v>
      </c>
      <c r="D31" s="49">
        <f>E31+F31</f>
        <v>49451588.590000004</v>
      </c>
      <c r="E31" s="9">
        <f>E32+E33+E34</f>
        <v>49451588.590000004</v>
      </c>
      <c r="F31" s="9">
        <f t="shared" ref="F31:G31" si="22">F32+F33</f>
        <v>0</v>
      </c>
      <c r="G31" s="9">
        <f t="shared" si="22"/>
        <v>0</v>
      </c>
      <c r="H31" s="9">
        <f>H32+H33+H34</f>
        <v>31044648.59</v>
      </c>
      <c r="I31" s="49">
        <f t="shared" si="11"/>
        <v>31043654.59</v>
      </c>
      <c r="J31" s="50">
        <f>J32+J33+J34</f>
        <v>31043654.59</v>
      </c>
      <c r="K31" s="9">
        <f>K32+K33+K34</f>
        <v>0</v>
      </c>
      <c r="L31" s="9">
        <f>L32+L33+L34</f>
        <v>0</v>
      </c>
      <c r="M31" s="49">
        <f t="shared" si="12"/>
        <v>26598613.900000002</v>
      </c>
      <c r="N31" s="50">
        <f>N32+N33+N34</f>
        <v>26598613.900000002</v>
      </c>
      <c r="O31" s="9">
        <f>O32+O33+O34</f>
        <v>0</v>
      </c>
      <c r="P31" s="9">
        <f>P32+P33+P34</f>
        <v>0</v>
      </c>
      <c r="Q31" s="9">
        <f>I31-M31</f>
        <v>4445040.6899999976</v>
      </c>
      <c r="R31" s="9">
        <f t="shared" si="6"/>
        <v>4445040.6899999976</v>
      </c>
      <c r="S31" s="9">
        <f t="shared" si="6"/>
        <v>0</v>
      </c>
      <c r="T31" s="9">
        <f t="shared" si="6"/>
        <v>0</v>
      </c>
    </row>
    <row r="32" spans="3:20" s="43" customFormat="1" ht="40.9" customHeight="1" x14ac:dyDescent="0.35">
      <c r="C32" s="36" t="s">
        <v>51</v>
      </c>
      <c r="D32" s="49">
        <f t="shared" si="10"/>
        <v>47203400</v>
      </c>
      <c r="E32" s="9">
        <v>47203400</v>
      </c>
      <c r="F32" s="9">
        <v>0</v>
      </c>
      <c r="G32" s="9">
        <v>0</v>
      </c>
      <c r="H32" s="9">
        <v>28835500</v>
      </c>
      <c r="I32" s="49">
        <f>J32+K32</f>
        <v>28835500</v>
      </c>
      <c r="J32" s="50">
        <v>28835500</v>
      </c>
      <c r="K32" s="9">
        <v>0</v>
      </c>
      <c r="L32" s="9">
        <v>0</v>
      </c>
      <c r="M32" s="49">
        <f>N32+O32</f>
        <v>21974530.030000001</v>
      </c>
      <c r="N32" s="50">
        <v>21974530.030000001</v>
      </c>
      <c r="O32" s="9">
        <v>0</v>
      </c>
      <c r="P32" s="9">
        <v>0</v>
      </c>
      <c r="Q32" s="9">
        <f t="shared" si="6"/>
        <v>6860969.9699999988</v>
      </c>
      <c r="R32" s="9">
        <f t="shared" si="6"/>
        <v>6860969.9699999988</v>
      </c>
      <c r="S32" s="9">
        <f t="shared" si="6"/>
        <v>0</v>
      </c>
      <c r="T32" s="9">
        <f t="shared" si="6"/>
        <v>0</v>
      </c>
    </row>
    <row r="33" spans="1:20" s="43" customFormat="1" ht="40.9" customHeight="1" x14ac:dyDescent="0.35">
      <c r="C33" s="36" t="s">
        <v>44</v>
      </c>
      <c r="D33" s="49">
        <f>E33+F33</f>
        <v>2248188.59</v>
      </c>
      <c r="E33" s="9">
        <v>2248188.59</v>
      </c>
      <c r="F33" s="9">
        <v>0</v>
      </c>
      <c r="G33" s="9">
        <v>0</v>
      </c>
      <c r="H33" s="9">
        <f>2064647.59+113269+31232</f>
        <v>2209148.59</v>
      </c>
      <c r="I33" s="49">
        <f t="shared" si="11"/>
        <v>2208154.59</v>
      </c>
      <c r="J33" s="50">
        <f>2064647.59+112275+31232</f>
        <v>2208154.59</v>
      </c>
      <c r="K33" s="9">
        <v>0</v>
      </c>
      <c r="L33" s="9">
        <v>0</v>
      </c>
      <c r="M33" s="49">
        <f t="shared" si="12"/>
        <v>4624083.87</v>
      </c>
      <c r="N33" s="50">
        <f>2189001.9+2388306.97+46775</f>
        <v>4624083.87</v>
      </c>
      <c r="O33" s="9">
        <v>0</v>
      </c>
      <c r="P33" s="9">
        <v>0</v>
      </c>
      <c r="Q33" s="9">
        <f t="shared" si="6"/>
        <v>-2415929.2800000003</v>
      </c>
      <c r="R33" s="9">
        <f t="shared" si="6"/>
        <v>-2415929.2800000003</v>
      </c>
      <c r="S33" s="9">
        <f t="shared" si="6"/>
        <v>0</v>
      </c>
      <c r="T33" s="9">
        <f t="shared" si="6"/>
        <v>0</v>
      </c>
    </row>
    <row r="34" spans="1:20" s="43" customFormat="1" ht="40.9" customHeight="1" x14ac:dyDescent="0.35">
      <c r="C34" s="36"/>
      <c r="D34" s="49">
        <f>E34+F34</f>
        <v>0</v>
      </c>
      <c r="E34" s="9">
        <v>0</v>
      </c>
      <c r="F34" s="9">
        <v>0</v>
      </c>
      <c r="G34" s="9">
        <v>0</v>
      </c>
      <c r="H34" s="9">
        <v>0</v>
      </c>
      <c r="I34" s="49"/>
      <c r="J34" s="9">
        <v>0</v>
      </c>
      <c r="K34" s="9"/>
      <c r="L34" s="9"/>
      <c r="M34" s="49"/>
      <c r="N34" s="9">
        <v>0</v>
      </c>
      <c r="O34" s="9"/>
      <c r="P34" s="9"/>
      <c r="Q34" s="9"/>
      <c r="R34" s="9">
        <f t="shared" si="6"/>
        <v>0</v>
      </c>
      <c r="S34" s="9"/>
      <c r="T34" s="9"/>
    </row>
    <row r="35" spans="1:20" s="43" customFormat="1" ht="43.15" customHeight="1" x14ac:dyDescent="0.35">
      <c r="C35" s="57" t="s">
        <v>52</v>
      </c>
      <c r="D35" s="55">
        <f>E35+F35</f>
        <v>97067149.590000004</v>
      </c>
      <c r="E35" s="56">
        <f>E13+E24+E31</f>
        <v>96591698.590000004</v>
      </c>
      <c r="F35" s="56">
        <f>F13+F24+F31</f>
        <v>475451</v>
      </c>
      <c r="G35" s="56">
        <f>G13+G24+G31</f>
        <v>0</v>
      </c>
      <c r="H35" s="56">
        <f>H13+H24+H31</f>
        <v>60007778.590000004</v>
      </c>
      <c r="I35" s="55">
        <f t="shared" si="11"/>
        <v>62229464.399999999</v>
      </c>
      <c r="J35" s="56">
        <f>J13+J24+J31</f>
        <v>61827040.719999999</v>
      </c>
      <c r="K35" s="56">
        <f>K13+K24+K31</f>
        <v>402423.68000000005</v>
      </c>
      <c r="L35" s="56">
        <f>L13+L24+L31</f>
        <v>0</v>
      </c>
      <c r="M35" s="55">
        <f t="shared" si="12"/>
        <v>56716090.020000003</v>
      </c>
      <c r="N35" s="56">
        <f>N13+N24+N31</f>
        <v>54360642.490000002</v>
      </c>
      <c r="O35" s="56">
        <f>O13+O24+O31</f>
        <v>2355447.5300000003</v>
      </c>
      <c r="P35" s="56">
        <f>P13+P24+P31</f>
        <v>0</v>
      </c>
      <c r="Q35" s="56">
        <f t="shared" si="6"/>
        <v>5513374.3799999952</v>
      </c>
      <c r="R35" s="56">
        <f t="shared" si="6"/>
        <v>7466398.2299999967</v>
      </c>
      <c r="S35" s="56">
        <f t="shared" si="6"/>
        <v>-1953023.85</v>
      </c>
      <c r="T35" s="56">
        <f t="shared" si="6"/>
        <v>0</v>
      </c>
    </row>
    <row r="36" spans="1:20" s="43" customFormat="1" ht="36.6" customHeight="1" x14ac:dyDescent="0.35">
      <c r="C36" s="35" t="s">
        <v>45</v>
      </c>
      <c r="D36" s="49"/>
      <c r="E36" s="9"/>
      <c r="F36" s="9"/>
      <c r="G36" s="9"/>
      <c r="H36" s="9"/>
      <c r="I36" s="49"/>
      <c r="J36" s="9"/>
      <c r="K36" s="9"/>
      <c r="L36" s="9"/>
      <c r="M36" s="49"/>
      <c r="N36" s="9"/>
      <c r="O36" s="9"/>
      <c r="P36" s="9"/>
      <c r="Q36" s="9"/>
      <c r="R36" s="9"/>
      <c r="S36" s="9"/>
      <c r="T36" s="9"/>
    </row>
    <row r="37" spans="1:20" s="43" customFormat="1" ht="35.450000000000003" customHeight="1" x14ac:dyDescent="0.35">
      <c r="C37" s="41" t="s">
        <v>8</v>
      </c>
      <c r="D37" s="66">
        <f t="shared" si="10"/>
        <v>60756612</v>
      </c>
      <c r="E37" s="50">
        <v>59886608</v>
      </c>
      <c r="F37" s="50">
        <v>870004</v>
      </c>
      <c r="G37" s="50">
        <v>870000</v>
      </c>
      <c r="H37" s="50">
        <v>38009970</v>
      </c>
      <c r="I37" s="66">
        <f t="shared" si="11"/>
        <v>36986045.850000001</v>
      </c>
      <c r="J37" s="50">
        <v>36656045.850000001</v>
      </c>
      <c r="K37" s="50">
        <v>330000</v>
      </c>
      <c r="L37" s="50">
        <v>330000</v>
      </c>
      <c r="M37" s="49">
        <f t="shared" si="12"/>
        <v>26622796.66</v>
      </c>
      <c r="N37" s="9">
        <v>26622796.66</v>
      </c>
      <c r="O37" s="9">
        <v>0</v>
      </c>
      <c r="P37" s="9">
        <v>0</v>
      </c>
      <c r="Q37" s="9">
        <f t="shared" si="6"/>
        <v>10363249.190000001</v>
      </c>
      <c r="R37" s="9">
        <f t="shared" si="6"/>
        <v>10033249.190000001</v>
      </c>
      <c r="S37" s="9">
        <f t="shared" si="6"/>
        <v>330000</v>
      </c>
      <c r="T37" s="9">
        <f t="shared" si="6"/>
        <v>330000</v>
      </c>
    </row>
    <row r="38" spans="1:20" s="43" customFormat="1" ht="35.450000000000003" customHeight="1" x14ac:dyDescent="0.35">
      <c r="C38" s="36" t="s">
        <v>46</v>
      </c>
      <c r="D38" s="66">
        <f t="shared" si="10"/>
        <v>23965277.59</v>
      </c>
      <c r="E38" s="50">
        <v>18844100</v>
      </c>
      <c r="F38" s="50">
        <v>5121177.59</v>
      </c>
      <c r="G38" s="50">
        <v>4664647.59</v>
      </c>
      <c r="H38" s="50">
        <v>10954608</v>
      </c>
      <c r="I38" s="66">
        <f t="shared" si="11"/>
        <v>15187955.68</v>
      </c>
      <c r="J38" s="50">
        <v>10550431.390000001</v>
      </c>
      <c r="K38" s="50">
        <v>4637524.29</v>
      </c>
      <c r="L38" s="50">
        <v>4353647.59</v>
      </c>
      <c r="M38" s="49">
        <f t="shared" si="12"/>
        <v>16037354.830000002</v>
      </c>
      <c r="N38" s="9">
        <v>11200945.130000001</v>
      </c>
      <c r="O38" s="9">
        <v>4836409.7</v>
      </c>
      <c r="P38" s="9">
        <v>4577308.87</v>
      </c>
      <c r="Q38" s="9">
        <f t="shared" si="6"/>
        <v>-849399.15000000224</v>
      </c>
      <c r="R38" s="9">
        <f t="shared" si="6"/>
        <v>-650513.74000000022</v>
      </c>
      <c r="S38" s="9">
        <f t="shared" si="6"/>
        <v>-198885.41000000015</v>
      </c>
      <c r="T38" s="9">
        <f t="shared" si="6"/>
        <v>-223661.28000000026</v>
      </c>
    </row>
    <row r="39" spans="1:20" s="44" customFormat="1" ht="35.450000000000003" customHeight="1" x14ac:dyDescent="0.35">
      <c r="C39" s="36" t="s">
        <v>9</v>
      </c>
      <c r="D39" s="66">
        <f t="shared" si="10"/>
        <v>32200</v>
      </c>
      <c r="E39" s="50">
        <v>32200</v>
      </c>
      <c r="F39" s="50">
        <v>0</v>
      </c>
      <c r="G39" s="50">
        <v>0</v>
      </c>
      <c r="H39" s="50">
        <v>19000</v>
      </c>
      <c r="I39" s="66">
        <f t="shared" si="11"/>
        <v>6168</v>
      </c>
      <c r="J39" s="50">
        <v>6168</v>
      </c>
      <c r="K39" s="50">
        <v>0</v>
      </c>
      <c r="L39" s="50">
        <v>0</v>
      </c>
      <c r="M39" s="49">
        <f t="shared" si="12"/>
        <v>4500</v>
      </c>
      <c r="N39" s="9">
        <v>4500</v>
      </c>
      <c r="O39" s="9">
        <v>0</v>
      </c>
      <c r="P39" s="9">
        <v>0</v>
      </c>
      <c r="Q39" s="9">
        <f t="shared" si="6"/>
        <v>1668</v>
      </c>
      <c r="R39" s="9">
        <f t="shared" si="6"/>
        <v>1668</v>
      </c>
      <c r="S39" s="9">
        <f t="shared" si="6"/>
        <v>0</v>
      </c>
      <c r="T39" s="9">
        <f t="shared" si="6"/>
        <v>0</v>
      </c>
    </row>
    <row r="40" spans="1:20" s="43" customFormat="1" ht="35.450000000000003" customHeight="1" x14ac:dyDescent="0.35">
      <c r="C40" s="36" t="s">
        <v>47</v>
      </c>
      <c r="D40" s="66">
        <v>111196</v>
      </c>
      <c r="E40" s="50">
        <v>111196</v>
      </c>
      <c r="F40" s="50">
        <v>0</v>
      </c>
      <c r="G40" s="50">
        <v>0</v>
      </c>
      <c r="H40" s="50">
        <v>40016</v>
      </c>
      <c r="I40" s="66">
        <f t="shared" si="11"/>
        <v>23424</v>
      </c>
      <c r="J40" s="50">
        <v>23424</v>
      </c>
      <c r="K40" s="50">
        <v>0</v>
      </c>
      <c r="L40" s="50">
        <v>0</v>
      </c>
      <c r="M40" s="49">
        <f t="shared" si="12"/>
        <v>20788.8</v>
      </c>
      <c r="N40" s="9">
        <v>20788.8</v>
      </c>
      <c r="O40" s="9">
        <v>0</v>
      </c>
      <c r="P40" s="9">
        <v>0</v>
      </c>
      <c r="Q40" s="9">
        <f t="shared" si="6"/>
        <v>2635.2000000000007</v>
      </c>
      <c r="R40" s="9">
        <f t="shared" si="6"/>
        <v>2635.2000000000007</v>
      </c>
      <c r="S40" s="9">
        <f t="shared" si="6"/>
        <v>0</v>
      </c>
      <c r="T40" s="9">
        <f t="shared" si="6"/>
        <v>0</v>
      </c>
    </row>
    <row r="41" spans="1:20" s="43" customFormat="1" ht="35.450000000000003" customHeight="1" x14ac:dyDescent="0.35">
      <c r="C41" s="36" t="s">
        <v>48</v>
      </c>
      <c r="D41" s="66">
        <f t="shared" si="10"/>
        <v>12406297.23</v>
      </c>
      <c r="E41" s="50">
        <v>11412240.23</v>
      </c>
      <c r="F41" s="50">
        <v>994057</v>
      </c>
      <c r="G41" s="50">
        <v>987980</v>
      </c>
      <c r="H41" s="50">
        <v>8110080.2300000004</v>
      </c>
      <c r="I41" s="66">
        <f t="shared" si="11"/>
        <v>5694094.1200000001</v>
      </c>
      <c r="J41" s="50">
        <v>5146294.12</v>
      </c>
      <c r="K41" s="50">
        <v>547800</v>
      </c>
      <c r="L41" s="50">
        <v>547800</v>
      </c>
      <c r="M41" s="49">
        <f t="shared" si="12"/>
        <v>6224785.9299999997</v>
      </c>
      <c r="N41" s="9">
        <v>4265753.93</v>
      </c>
      <c r="O41" s="9">
        <v>1959032</v>
      </c>
      <c r="P41" s="9">
        <v>0</v>
      </c>
      <c r="Q41" s="9">
        <f t="shared" si="6"/>
        <v>-530691.80999999959</v>
      </c>
      <c r="R41" s="9">
        <f t="shared" si="6"/>
        <v>880540.19000000041</v>
      </c>
      <c r="S41" s="9">
        <f t="shared" si="6"/>
        <v>-1411232</v>
      </c>
      <c r="T41" s="9">
        <f t="shared" si="6"/>
        <v>547800</v>
      </c>
    </row>
    <row r="42" spans="1:20" s="32" customFormat="1" ht="35.450000000000003" customHeight="1" x14ac:dyDescent="0.35">
      <c r="C42" s="36" t="s">
        <v>53</v>
      </c>
      <c r="D42" s="66">
        <f t="shared" si="10"/>
        <v>0</v>
      </c>
      <c r="E42" s="50">
        <v>0</v>
      </c>
      <c r="F42" s="50">
        <v>0</v>
      </c>
      <c r="G42" s="50">
        <v>0</v>
      </c>
      <c r="H42" s="50">
        <v>0</v>
      </c>
      <c r="I42" s="66">
        <f t="shared" si="11"/>
        <v>0</v>
      </c>
      <c r="J42" s="50">
        <v>0</v>
      </c>
      <c r="K42" s="50">
        <v>0</v>
      </c>
      <c r="L42" s="50">
        <v>0</v>
      </c>
      <c r="M42" s="49">
        <f t="shared" si="12"/>
        <v>0</v>
      </c>
      <c r="N42" s="9">
        <v>0</v>
      </c>
      <c r="O42" s="9">
        <v>0</v>
      </c>
      <c r="P42" s="9">
        <v>0</v>
      </c>
      <c r="Q42" s="9">
        <f t="shared" si="6"/>
        <v>0</v>
      </c>
      <c r="R42" s="9">
        <f t="shared" si="6"/>
        <v>0</v>
      </c>
      <c r="S42" s="9">
        <f t="shared" si="6"/>
        <v>0</v>
      </c>
      <c r="T42" s="9">
        <f t="shared" si="6"/>
        <v>0</v>
      </c>
    </row>
    <row r="43" spans="1:20" s="32" customFormat="1" ht="35.450000000000003" customHeight="1" x14ac:dyDescent="0.35">
      <c r="C43" s="42" t="s">
        <v>12</v>
      </c>
      <c r="D43" s="66">
        <f t="shared" si="10"/>
        <v>755230</v>
      </c>
      <c r="E43" s="50">
        <v>335230</v>
      </c>
      <c r="F43" s="50">
        <v>420000</v>
      </c>
      <c r="G43" s="50">
        <v>420000</v>
      </c>
      <c r="H43" s="50">
        <v>287980</v>
      </c>
      <c r="I43" s="66">
        <f t="shared" si="11"/>
        <v>192145.6</v>
      </c>
      <c r="J43" s="50">
        <v>192145.6</v>
      </c>
      <c r="K43" s="50">
        <v>0</v>
      </c>
      <c r="L43" s="50">
        <v>0</v>
      </c>
      <c r="M43" s="49">
        <f t="shared" si="12"/>
        <v>529173.19999999995</v>
      </c>
      <c r="N43" s="9">
        <v>138909.20000000001</v>
      </c>
      <c r="O43" s="50">
        <v>390264</v>
      </c>
      <c r="P43" s="50">
        <v>390264</v>
      </c>
      <c r="Q43" s="9">
        <f t="shared" si="6"/>
        <v>-337027.6</v>
      </c>
      <c r="R43" s="9">
        <f t="shared" si="6"/>
        <v>53236.399999999994</v>
      </c>
      <c r="S43" s="9">
        <f t="shared" si="6"/>
        <v>-390264</v>
      </c>
      <c r="T43" s="9">
        <f t="shared" si="6"/>
        <v>-390264</v>
      </c>
    </row>
    <row r="44" spans="1:20" s="43" customFormat="1" ht="52.15" customHeight="1" x14ac:dyDescent="0.35">
      <c r="A44" s="45"/>
      <c r="B44" s="45"/>
      <c r="C44" s="17" t="s">
        <v>10</v>
      </c>
      <c r="D44" s="66">
        <f t="shared" si="10"/>
        <v>1030000</v>
      </c>
      <c r="E44" s="50">
        <v>1030000</v>
      </c>
      <c r="F44" s="50">
        <v>0</v>
      </c>
      <c r="G44" s="50">
        <v>0</v>
      </c>
      <c r="H44" s="50">
        <v>584000</v>
      </c>
      <c r="I44" s="66">
        <f t="shared" si="11"/>
        <v>415360</v>
      </c>
      <c r="J44" s="50">
        <v>415360</v>
      </c>
      <c r="K44" s="50">
        <v>0</v>
      </c>
      <c r="L44" s="50">
        <v>0</v>
      </c>
      <c r="M44" s="49">
        <f t="shared" si="12"/>
        <v>0</v>
      </c>
      <c r="N44" s="50">
        <v>0</v>
      </c>
      <c r="O44" s="9">
        <v>0</v>
      </c>
      <c r="P44" s="50">
        <v>0</v>
      </c>
      <c r="Q44" s="9">
        <f t="shared" si="6"/>
        <v>415360</v>
      </c>
      <c r="R44" s="9">
        <f t="shared" si="6"/>
        <v>415360</v>
      </c>
      <c r="S44" s="9">
        <f t="shared" si="6"/>
        <v>0</v>
      </c>
      <c r="T44" s="9">
        <f t="shared" si="6"/>
        <v>0</v>
      </c>
    </row>
    <row r="45" spans="1:20" s="43" customFormat="1" ht="34.15" customHeight="1" x14ac:dyDescent="0.35">
      <c r="A45" s="45"/>
      <c r="B45" s="45"/>
      <c r="C45" s="42" t="s">
        <v>49</v>
      </c>
      <c r="D45" s="66">
        <f t="shared" si="10"/>
        <v>200000</v>
      </c>
      <c r="E45" s="50">
        <v>200000</v>
      </c>
      <c r="F45" s="50">
        <v>0</v>
      </c>
      <c r="G45" s="50">
        <v>0</v>
      </c>
      <c r="H45" s="50">
        <v>200000</v>
      </c>
      <c r="I45" s="66">
        <f t="shared" si="11"/>
        <v>0</v>
      </c>
      <c r="J45" s="50">
        <v>0</v>
      </c>
      <c r="K45" s="50">
        <v>0</v>
      </c>
      <c r="L45" s="50">
        <v>0</v>
      </c>
      <c r="M45" s="49">
        <f t="shared" si="12"/>
        <v>0</v>
      </c>
      <c r="N45" s="50">
        <v>0</v>
      </c>
      <c r="O45" s="9">
        <v>0</v>
      </c>
      <c r="P45" s="50">
        <v>0</v>
      </c>
      <c r="Q45" s="9">
        <f t="shared" si="6"/>
        <v>0</v>
      </c>
      <c r="R45" s="9">
        <f t="shared" si="6"/>
        <v>0</v>
      </c>
      <c r="S45" s="9">
        <f t="shared" si="6"/>
        <v>0</v>
      </c>
      <c r="T45" s="9">
        <f t="shared" si="6"/>
        <v>0</v>
      </c>
    </row>
    <row r="46" spans="1:20" s="43" customFormat="1" ht="54" customHeight="1" x14ac:dyDescent="0.35">
      <c r="C46" s="54" t="s">
        <v>50</v>
      </c>
      <c r="D46" s="55">
        <f t="shared" si="10"/>
        <v>99256812.820000008</v>
      </c>
      <c r="E46" s="56">
        <f>SUM(E37:E45)</f>
        <v>91851574.230000004</v>
      </c>
      <c r="F46" s="56">
        <f t="shared" ref="F46:H46" si="23">SUM(F37:F45)</f>
        <v>7405238.5899999999</v>
      </c>
      <c r="G46" s="56">
        <f t="shared" si="23"/>
        <v>6942627.5899999999</v>
      </c>
      <c r="H46" s="56">
        <f t="shared" si="23"/>
        <v>58205654.230000004</v>
      </c>
      <c r="I46" s="55">
        <f t="shared" si="11"/>
        <v>58505193.25</v>
      </c>
      <c r="J46" s="56">
        <f>SUM(J37:J45)</f>
        <v>52989868.960000001</v>
      </c>
      <c r="K46" s="56">
        <f t="shared" ref="K46:L46" si="24">SUM(K37:K45)</f>
        <v>5515324.29</v>
      </c>
      <c r="L46" s="56">
        <f t="shared" si="24"/>
        <v>5231447.59</v>
      </c>
      <c r="M46" s="55">
        <f t="shared" si="12"/>
        <v>49439399.420000002</v>
      </c>
      <c r="N46" s="56">
        <f>SUM(N37:N45)</f>
        <v>42253693.719999999</v>
      </c>
      <c r="O46" s="56">
        <f t="shared" ref="O46:P46" si="25">SUM(O37:O45)</f>
        <v>7185705.7000000002</v>
      </c>
      <c r="P46" s="56">
        <f t="shared" si="25"/>
        <v>4967572.87</v>
      </c>
      <c r="Q46" s="56">
        <f t="shared" si="6"/>
        <v>9065793.8299999982</v>
      </c>
      <c r="R46" s="56">
        <f t="shared" si="6"/>
        <v>10736175.240000002</v>
      </c>
      <c r="S46" s="56">
        <f t="shared" si="6"/>
        <v>-1670381.4100000001</v>
      </c>
      <c r="T46" s="56">
        <f t="shared" si="6"/>
        <v>263874.71999999974</v>
      </c>
    </row>
    <row r="47" spans="1:20" customFormat="1" ht="45" customHeight="1" x14ac:dyDescent="0.25">
      <c r="A47" s="58"/>
      <c r="B47" s="58"/>
      <c r="C47" s="12" t="s">
        <v>18</v>
      </c>
      <c r="D47" s="62">
        <f t="shared" si="10"/>
        <v>2202503.2300000004</v>
      </c>
      <c r="E47" s="62">
        <f>E48+E54</f>
        <v>-4740124.3599999994</v>
      </c>
      <c r="F47" s="62">
        <f t="shared" ref="F47:P47" si="26">F48+F54</f>
        <v>6942627.5899999999</v>
      </c>
      <c r="G47" s="62">
        <f t="shared" si="26"/>
        <v>6942627.5899999999</v>
      </c>
      <c r="H47" s="62">
        <f t="shared" si="26"/>
        <v>0</v>
      </c>
      <c r="I47" s="62">
        <f t="shared" si="26"/>
        <v>-3605724.1700000004</v>
      </c>
      <c r="J47" s="62">
        <f t="shared" si="26"/>
        <v>-8837171.7599999998</v>
      </c>
      <c r="K47" s="62">
        <f t="shared" si="26"/>
        <v>5231447.59</v>
      </c>
      <c r="L47" s="62">
        <f t="shared" si="26"/>
        <v>5231447.59</v>
      </c>
      <c r="M47" s="62">
        <f t="shared" si="26"/>
        <v>-7183946.7200000007</v>
      </c>
      <c r="N47" s="62">
        <f t="shared" si="26"/>
        <v>-12151519.59</v>
      </c>
      <c r="O47" s="62">
        <f t="shared" si="26"/>
        <v>4967572.87</v>
      </c>
      <c r="P47" s="62">
        <f t="shared" si="26"/>
        <v>4967572.87</v>
      </c>
      <c r="Q47" s="63">
        <f>R47+S47</f>
        <v>3578222.55</v>
      </c>
      <c r="R47" s="64">
        <f t="shared" ref="R47:T54" si="27">J47-N47</f>
        <v>3314347.83</v>
      </c>
      <c r="S47" s="64">
        <f t="shared" si="27"/>
        <v>263874.71999999974</v>
      </c>
      <c r="T47" s="64">
        <f t="shared" si="27"/>
        <v>263874.71999999974</v>
      </c>
    </row>
    <row r="48" spans="1:20" s="59" customFormat="1" ht="42" customHeight="1" x14ac:dyDescent="0.3">
      <c r="C48" s="10" t="s">
        <v>19</v>
      </c>
      <c r="D48" s="51">
        <f t="shared" si="10"/>
        <v>2202503.2300000004</v>
      </c>
      <c r="E48" s="51">
        <f>E49-E50+E51+E52+E53</f>
        <v>-4740124.3599999994</v>
      </c>
      <c r="F48" s="51">
        <f t="shared" ref="F48:P48" si="28">F49-F50+F51+F52+F53</f>
        <v>6942627.5899999999</v>
      </c>
      <c r="G48" s="51">
        <f t="shared" si="28"/>
        <v>6942627.5899999999</v>
      </c>
      <c r="H48" s="51">
        <f t="shared" si="28"/>
        <v>0</v>
      </c>
      <c r="I48" s="51">
        <f t="shared" si="28"/>
        <v>-3605724.1700000004</v>
      </c>
      <c r="J48" s="51">
        <f t="shared" si="28"/>
        <v>-8837171.7599999998</v>
      </c>
      <c r="K48" s="51">
        <f t="shared" si="28"/>
        <v>5231447.59</v>
      </c>
      <c r="L48" s="51">
        <f t="shared" si="28"/>
        <v>5231447.59</v>
      </c>
      <c r="M48" s="51">
        <f t="shared" si="28"/>
        <v>-7183946.7200000007</v>
      </c>
      <c r="N48" s="51">
        <f t="shared" si="28"/>
        <v>-12151519.59</v>
      </c>
      <c r="O48" s="51">
        <f t="shared" si="28"/>
        <v>4967572.87</v>
      </c>
      <c r="P48" s="51">
        <f t="shared" si="28"/>
        <v>4967572.87</v>
      </c>
      <c r="Q48" s="50">
        <f>R48+S48</f>
        <v>3578222.55</v>
      </c>
      <c r="R48" s="50">
        <f t="shared" si="27"/>
        <v>3314347.83</v>
      </c>
      <c r="S48" s="50">
        <f t="shared" si="27"/>
        <v>263874.71999999974</v>
      </c>
      <c r="T48" s="50">
        <f t="shared" si="27"/>
        <v>263874.71999999974</v>
      </c>
    </row>
    <row r="49" spans="1:20" s="61" customFormat="1" ht="45" customHeight="1" x14ac:dyDescent="0.3">
      <c r="A49" s="60">
        <v>208100</v>
      </c>
      <c r="B49" s="61">
        <v>208100</v>
      </c>
      <c r="C49" s="11" t="s">
        <v>20</v>
      </c>
      <c r="D49" s="53">
        <f t="shared" si="10"/>
        <v>2319505.77</v>
      </c>
      <c r="E49" s="52">
        <v>2319505.77</v>
      </c>
      <c r="F49" s="52">
        <v>0</v>
      </c>
      <c r="G49" s="52">
        <v>0</v>
      </c>
      <c r="H49" s="52">
        <v>0</v>
      </c>
      <c r="I49" s="53">
        <f t="shared" ref="I49:I54" si="29">J49+K49</f>
        <v>2319505.77</v>
      </c>
      <c r="J49" s="52">
        <v>2319505.77</v>
      </c>
      <c r="K49" s="52">
        <v>0</v>
      </c>
      <c r="L49" s="52">
        <v>0</v>
      </c>
      <c r="M49" s="53">
        <f t="shared" ref="M49:M51" si="30">N49+O49</f>
        <v>2081191.67</v>
      </c>
      <c r="N49" s="52">
        <v>2081191.67</v>
      </c>
      <c r="O49" s="52">
        <v>0</v>
      </c>
      <c r="P49" s="52">
        <v>0</v>
      </c>
      <c r="Q49" s="52">
        <f>I49-M49</f>
        <v>238314.10000000009</v>
      </c>
      <c r="R49" s="52">
        <f t="shared" si="27"/>
        <v>238314.10000000009</v>
      </c>
      <c r="S49" s="52">
        <f t="shared" si="27"/>
        <v>0</v>
      </c>
      <c r="T49" s="52">
        <f t="shared" si="27"/>
        <v>0</v>
      </c>
    </row>
    <row r="50" spans="1:20" s="61" customFormat="1" ht="47.45" customHeight="1" x14ac:dyDescent="0.3">
      <c r="A50" s="60">
        <v>208200</v>
      </c>
      <c r="C50" s="11" t="s">
        <v>21</v>
      </c>
      <c r="D50" s="53">
        <f t="shared" si="10"/>
        <v>117002.54</v>
      </c>
      <c r="E50" s="52">
        <v>117002.54</v>
      </c>
      <c r="F50" s="52">
        <v>0</v>
      </c>
      <c r="G50" s="52">
        <v>0</v>
      </c>
      <c r="H50" s="52">
        <v>0</v>
      </c>
      <c r="I50" s="53">
        <f t="shared" si="29"/>
        <v>5925229.9400000004</v>
      </c>
      <c r="J50" s="52">
        <v>5925229.9400000004</v>
      </c>
      <c r="K50" s="52">
        <v>0</v>
      </c>
      <c r="L50" s="52">
        <v>0</v>
      </c>
      <c r="M50" s="53">
        <f t="shared" si="30"/>
        <v>9265138.3900000006</v>
      </c>
      <c r="N50" s="52">
        <v>9265138.3900000006</v>
      </c>
      <c r="O50" s="52">
        <v>0</v>
      </c>
      <c r="P50" s="52">
        <v>0</v>
      </c>
      <c r="Q50" s="52">
        <f>I50-M50</f>
        <v>-3339908.45</v>
      </c>
      <c r="R50" s="52">
        <f t="shared" si="27"/>
        <v>-3339908.45</v>
      </c>
      <c r="S50" s="52">
        <f t="shared" si="27"/>
        <v>0</v>
      </c>
      <c r="T50" s="52">
        <f t="shared" si="27"/>
        <v>0</v>
      </c>
    </row>
    <row r="51" spans="1:20" s="61" customFormat="1" ht="47.45" hidden="1" customHeight="1" x14ac:dyDescent="0.3">
      <c r="C51" s="10" t="s">
        <v>23</v>
      </c>
      <c r="D51" s="51">
        <f t="shared" si="10"/>
        <v>0</v>
      </c>
      <c r="E51" s="50">
        <v>0</v>
      </c>
      <c r="F51" s="50">
        <v>0</v>
      </c>
      <c r="G51" s="50">
        <v>0</v>
      </c>
      <c r="H51" s="50">
        <v>0</v>
      </c>
      <c r="I51" s="51">
        <f t="shared" si="29"/>
        <v>0</v>
      </c>
      <c r="J51" s="50">
        <v>0</v>
      </c>
      <c r="K51" s="50">
        <v>0</v>
      </c>
      <c r="L51" s="50">
        <v>0</v>
      </c>
      <c r="M51" s="51">
        <f t="shared" si="30"/>
        <v>0</v>
      </c>
      <c r="N51" s="50"/>
      <c r="O51" s="50">
        <v>0</v>
      </c>
      <c r="P51" s="50">
        <v>0</v>
      </c>
      <c r="Q51" s="50">
        <v>0</v>
      </c>
      <c r="R51" s="50">
        <f t="shared" si="27"/>
        <v>0</v>
      </c>
      <c r="S51" s="50">
        <f t="shared" si="27"/>
        <v>0</v>
      </c>
      <c r="T51" s="50">
        <f t="shared" si="27"/>
        <v>0</v>
      </c>
    </row>
    <row r="52" spans="1:20" s="61" customFormat="1" ht="63.6" hidden="1" customHeight="1" x14ac:dyDescent="0.3">
      <c r="A52" s="60">
        <v>208320</v>
      </c>
      <c r="C52" s="10" t="s">
        <v>26</v>
      </c>
      <c r="D52" s="51">
        <f t="shared" si="10"/>
        <v>0</v>
      </c>
      <c r="E52" s="50"/>
      <c r="F52" s="50"/>
      <c r="G52" s="50">
        <v>0</v>
      </c>
      <c r="H52" s="50">
        <v>0</v>
      </c>
      <c r="I52" s="51">
        <f t="shared" si="29"/>
        <v>0</v>
      </c>
      <c r="J52" s="50"/>
      <c r="K52" s="50"/>
      <c r="L52" s="50">
        <v>0</v>
      </c>
      <c r="M52" s="51">
        <f>N52+O52</f>
        <v>0</v>
      </c>
      <c r="N52" s="50"/>
      <c r="O52" s="50"/>
      <c r="P52" s="50"/>
      <c r="Q52" s="50">
        <v>0</v>
      </c>
      <c r="R52" s="50">
        <f t="shared" si="27"/>
        <v>0</v>
      </c>
      <c r="S52" s="50">
        <f t="shared" si="27"/>
        <v>0</v>
      </c>
      <c r="T52" s="50">
        <f t="shared" si="27"/>
        <v>0</v>
      </c>
    </row>
    <row r="53" spans="1:20" customFormat="1" ht="91.15" customHeight="1" x14ac:dyDescent="0.25">
      <c r="A53" s="58">
        <v>208400</v>
      </c>
      <c r="B53" s="58"/>
      <c r="C53" s="10" t="s">
        <v>22</v>
      </c>
      <c r="D53" s="51">
        <f t="shared" si="10"/>
        <v>0</v>
      </c>
      <c r="E53" s="50">
        <v>-6942627.5899999999</v>
      </c>
      <c r="F53" s="50">
        <f>-E53</f>
        <v>6942627.5899999999</v>
      </c>
      <c r="G53" s="50">
        <f>F53</f>
        <v>6942627.5899999999</v>
      </c>
      <c r="H53" s="50">
        <v>0</v>
      </c>
      <c r="I53" s="51">
        <f t="shared" si="29"/>
        <v>0</v>
      </c>
      <c r="J53" s="50">
        <v>-5231447.59</v>
      </c>
      <c r="K53" s="50">
        <f>-J53</f>
        <v>5231447.59</v>
      </c>
      <c r="L53" s="50">
        <f>K53</f>
        <v>5231447.59</v>
      </c>
      <c r="M53" s="51">
        <f>N53+O53</f>
        <v>0</v>
      </c>
      <c r="N53" s="50">
        <v>-4967572.87</v>
      </c>
      <c r="O53" s="50">
        <f>-N53</f>
        <v>4967572.87</v>
      </c>
      <c r="P53" s="50">
        <f>O53</f>
        <v>4967572.87</v>
      </c>
      <c r="Q53" s="50">
        <f>I53-M53</f>
        <v>0</v>
      </c>
      <c r="R53" s="50">
        <f t="shared" si="27"/>
        <v>-263874.71999999974</v>
      </c>
      <c r="S53" s="50">
        <f t="shared" si="27"/>
        <v>263874.71999999974</v>
      </c>
      <c r="T53" s="50">
        <f t="shared" si="27"/>
        <v>263874.71999999974</v>
      </c>
    </row>
    <row r="54" spans="1:20" customFormat="1" ht="42" hidden="1" customHeight="1" x14ac:dyDescent="0.25">
      <c r="A54" s="58">
        <v>401200</v>
      </c>
      <c r="B54" s="58"/>
      <c r="C54" s="10" t="s">
        <v>27</v>
      </c>
      <c r="D54" s="51">
        <f t="shared" si="10"/>
        <v>0</v>
      </c>
      <c r="E54" s="50"/>
      <c r="F54" s="50"/>
      <c r="G54" s="50"/>
      <c r="H54" s="50"/>
      <c r="I54" s="51">
        <f t="shared" si="29"/>
        <v>0</v>
      </c>
      <c r="J54" s="50">
        <v>0</v>
      </c>
      <c r="K54" s="50">
        <v>0</v>
      </c>
      <c r="L54" s="50">
        <v>0</v>
      </c>
      <c r="M54" s="51"/>
      <c r="N54" s="50"/>
      <c r="O54" s="50"/>
      <c r="P54" s="50"/>
      <c r="Q54" s="50">
        <v>0</v>
      </c>
      <c r="R54" s="50">
        <f t="shared" si="27"/>
        <v>0</v>
      </c>
      <c r="S54" s="50">
        <f t="shared" si="27"/>
        <v>0</v>
      </c>
      <c r="T54" s="50">
        <f t="shared" si="27"/>
        <v>0</v>
      </c>
    </row>
    <row r="55" spans="1:20" customFormat="1" ht="55.15" hidden="1" customHeight="1" x14ac:dyDescent="0.25">
      <c r="A55" s="58"/>
      <c r="B55" s="58"/>
      <c r="C55" s="18" t="s">
        <v>24</v>
      </c>
      <c r="D55" s="51"/>
      <c r="E55" s="50"/>
      <c r="F55" s="50"/>
      <c r="G55" s="50"/>
      <c r="H55" s="50"/>
      <c r="I55" s="51"/>
      <c r="J55" s="50"/>
      <c r="K55" s="50"/>
      <c r="L55" s="50"/>
      <c r="M55" s="51"/>
      <c r="N55" s="50"/>
      <c r="O55" s="50"/>
      <c r="P55" s="50"/>
      <c r="Q55" s="50"/>
      <c r="R55" s="50"/>
      <c r="S55" s="50"/>
      <c r="T55" s="50"/>
    </row>
    <row r="56" spans="1:20" customFormat="1" ht="43.15" hidden="1" customHeight="1" x14ac:dyDescent="0.25">
      <c r="A56" s="58"/>
      <c r="B56" s="58"/>
      <c r="C56" s="10" t="s">
        <v>25</v>
      </c>
      <c r="D56" s="51">
        <f>D57-D58</f>
        <v>0</v>
      </c>
      <c r="E56" s="51">
        <f>E57-E58+E59</f>
        <v>0</v>
      </c>
      <c r="F56" s="51">
        <f>F57-F58+F59</f>
        <v>0</v>
      </c>
      <c r="G56" s="51">
        <f>G57-G58+G59</f>
        <v>0</v>
      </c>
      <c r="H56" s="51">
        <f>H57-H58+H59</f>
        <v>0</v>
      </c>
      <c r="I56" s="51">
        <f>J56+K56</f>
        <v>0</v>
      </c>
      <c r="J56" s="51">
        <f>J57-J58</f>
        <v>0</v>
      </c>
      <c r="K56" s="51">
        <f>K57-K58</f>
        <v>0</v>
      </c>
      <c r="L56" s="51">
        <f>L57-L58</f>
        <v>0</v>
      </c>
      <c r="M56" s="51">
        <f>N56+O56</f>
        <v>0</v>
      </c>
      <c r="N56" s="51">
        <f>N57-N58</f>
        <v>0</v>
      </c>
      <c r="O56" s="51">
        <f>O57-O58</f>
        <v>0</v>
      </c>
      <c r="P56" s="51">
        <f>P57-P58</f>
        <v>0</v>
      </c>
      <c r="Q56" s="50">
        <f t="shared" ref="Q56:T58" si="31">I56-M56</f>
        <v>0</v>
      </c>
      <c r="R56" s="50">
        <f t="shared" si="31"/>
        <v>0</v>
      </c>
      <c r="S56" s="50">
        <f t="shared" si="31"/>
        <v>0</v>
      </c>
      <c r="T56" s="50">
        <f t="shared" si="31"/>
        <v>0</v>
      </c>
    </row>
    <row r="57" spans="1:20" customFormat="1" ht="36" hidden="1" customHeight="1" x14ac:dyDescent="0.25">
      <c r="A57" s="58">
        <v>205100</v>
      </c>
      <c r="B57" s="58"/>
      <c r="C57" s="11" t="s">
        <v>20</v>
      </c>
      <c r="D57" s="53">
        <f>E57+F57</f>
        <v>0</v>
      </c>
      <c r="E57" s="52"/>
      <c r="F57" s="52"/>
      <c r="G57" s="52"/>
      <c r="H57" s="52">
        <v>0</v>
      </c>
      <c r="I57" s="53">
        <f>J57+K57</f>
        <v>0</v>
      </c>
      <c r="J57" s="52">
        <v>0</v>
      </c>
      <c r="K57" s="52"/>
      <c r="L57" s="52">
        <v>0</v>
      </c>
      <c r="M57" s="53">
        <f>N57+O57</f>
        <v>0</v>
      </c>
      <c r="N57" s="52"/>
      <c r="O57" s="52"/>
      <c r="P57" s="52">
        <v>0</v>
      </c>
      <c r="Q57" s="52">
        <f t="shared" si="31"/>
        <v>0</v>
      </c>
      <c r="R57" s="52">
        <f t="shared" si="31"/>
        <v>0</v>
      </c>
      <c r="S57" s="52">
        <f t="shared" si="31"/>
        <v>0</v>
      </c>
      <c r="T57" s="52">
        <f t="shared" si="31"/>
        <v>0</v>
      </c>
    </row>
    <row r="58" spans="1:20" s="59" customFormat="1" ht="39.6" hidden="1" customHeight="1" x14ac:dyDescent="0.3">
      <c r="A58" s="58">
        <v>205200</v>
      </c>
      <c r="B58" s="58"/>
      <c r="C58" s="11" t="s">
        <v>21</v>
      </c>
      <c r="D58" s="53">
        <f>E58+F58</f>
        <v>0</v>
      </c>
      <c r="E58" s="52"/>
      <c r="F58" s="52"/>
      <c r="G58" s="52"/>
      <c r="H58" s="52">
        <v>0</v>
      </c>
      <c r="I58" s="53">
        <f>J58+K58</f>
        <v>0</v>
      </c>
      <c r="J58" s="52"/>
      <c r="K58" s="52"/>
      <c r="L58" s="52"/>
      <c r="M58" s="53">
        <f>N58+O58</f>
        <v>0</v>
      </c>
      <c r="N58" s="52"/>
      <c r="O58" s="52"/>
      <c r="P58" s="52"/>
      <c r="Q58" s="52">
        <f t="shared" si="31"/>
        <v>0</v>
      </c>
      <c r="R58" s="52">
        <f t="shared" si="31"/>
        <v>0</v>
      </c>
      <c r="S58" s="52">
        <f t="shared" si="31"/>
        <v>0</v>
      </c>
      <c r="T58" s="52">
        <f t="shared" si="31"/>
        <v>0</v>
      </c>
    </row>
    <row r="59" spans="1:20" customFormat="1" ht="33.6" hidden="1" customHeight="1" x14ac:dyDescent="0.25">
      <c r="A59" s="58"/>
      <c r="B59" s="58"/>
      <c r="C59" s="10" t="s">
        <v>23</v>
      </c>
      <c r="D59" s="51">
        <f>E59+F59</f>
        <v>0</v>
      </c>
      <c r="E59" s="50">
        <v>0</v>
      </c>
      <c r="F59" s="50">
        <v>0</v>
      </c>
      <c r="G59" s="50">
        <v>0</v>
      </c>
      <c r="H59" s="50">
        <v>0</v>
      </c>
      <c r="I59" s="51">
        <f>J59+K59</f>
        <v>0</v>
      </c>
      <c r="J59" s="50"/>
      <c r="K59" s="50"/>
      <c r="L59" s="50"/>
      <c r="M59" s="51">
        <f>N59+O59</f>
        <v>0</v>
      </c>
      <c r="N59" s="50"/>
      <c r="O59" s="50"/>
      <c r="P59" s="50">
        <v>0</v>
      </c>
      <c r="Q59" s="50">
        <v>0</v>
      </c>
      <c r="R59" s="50">
        <f>J59-N59</f>
        <v>0</v>
      </c>
      <c r="S59" s="50">
        <v>0</v>
      </c>
      <c r="T59" s="50">
        <v>0</v>
      </c>
    </row>
    <row r="60" spans="1:20" s="32" customFormat="1" ht="23.25" x14ac:dyDescent="0.35">
      <c r="C60" s="32" t="s">
        <v>63</v>
      </c>
      <c r="D60" s="33"/>
      <c r="F60" s="44"/>
      <c r="G60" s="44"/>
      <c r="H60" s="43"/>
      <c r="I60" s="46"/>
      <c r="K60" s="43"/>
      <c r="L60" s="43"/>
    </row>
    <row r="61" spans="1:20" s="32" customFormat="1" ht="23.25" x14ac:dyDescent="0.35">
      <c r="D61" s="33"/>
      <c r="F61" s="44"/>
      <c r="G61" s="44"/>
      <c r="H61" s="43"/>
      <c r="I61" s="46"/>
      <c r="K61" s="43"/>
      <c r="L61" s="43"/>
    </row>
    <row r="62" spans="1:20" s="32" customFormat="1" ht="23.25" x14ac:dyDescent="0.35">
      <c r="D62" s="33"/>
      <c r="F62" s="44"/>
      <c r="G62" s="44"/>
      <c r="H62" s="43"/>
      <c r="I62" s="46"/>
      <c r="K62" s="43"/>
      <c r="L62" s="43"/>
    </row>
    <row r="63" spans="1:20" s="32" customFormat="1" ht="23.25" x14ac:dyDescent="0.35">
      <c r="D63" s="33"/>
      <c r="F63" s="44"/>
      <c r="G63" s="44"/>
      <c r="H63" s="43"/>
      <c r="I63" s="46"/>
      <c r="K63" s="43"/>
      <c r="L63" s="43"/>
    </row>
    <row r="64" spans="1:20" s="32" customFormat="1" ht="23.25" x14ac:dyDescent="0.35">
      <c r="D64" s="33"/>
      <c r="F64" s="44"/>
      <c r="G64" s="44"/>
      <c r="H64" s="43"/>
      <c r="I64" s="46"/>
      <c r="K64" s="43"/>
      <c r="L64" s="43"/>
    </row>
    <row r="65" spans="4:12" s="32" customFormat="1" ht="23.25" x14ac:dyDescent="0.35">
      <c r="D65" s="33"/>
      <c r="F65" s="44"/>
      <c r="G65" s="44"/>
      <c r="H65" s="43"/>
      <c r="I65" s="46"/>
      <c r="K65" s="43"/>
      <c r="L65" s="43"/>
    </row>
    <row r="66" spans="4:12" s="32" customFormat="1" ht="23.25" x14ac:dyDescent="0.35">
      <c r="D66" s="33"/>
      <c r="F66" s="44"/>
      <c r="G66" s="44"/>
      <c r="H66" s="43"/>
      <c r="I66" s="46"/>
      <c r="K66" s="43"/>
      <c r="L66" s="43"/>
    </row>
    <row r="67" spans="4:12" s="32" customFormat="1" ht="23.25" x14ac:dyDescent="0.35">
      <c r="D67" s="33"/>
      <c r="F67" s="44"/>
      <c r="G67" s="44"/>
      <c r="H67" s="43"/>
      <c r="I67" s="46"/>
      <c r="K67" s="43"/>
      <c r="L67" s="43"/>
    </row>
    <row r="68" spans="4:12" s="32" customFormat="1" ht="23.25" x14ac:dyDescent="0.35">
      <c r="D68" s="33"/>
      <c r="F68" s="44"/>
      <c r="G68" s="44"/>
      <c r="H68" s="43"/>
      <c r="I68" s="46"/>
      <c r="K68" s="43"/>
      <c r="L68" s="43"/>
    </row>
    <row r="69" spans="4:12" s="32" customFormat="1" ht="23.25" x14ac:dyDescent="0.35">
      <c r="D69" s="33"/>
      <c r="F69" s="43"/>
      <c r="G69" s="43"/>
      <c r="H69" s="43"/>
      <c r="I69" s="46"/>
      <c r="K69" s="43"/>
      <c r="L69" s="43"/>
    </row>
    <row r="70" spans="4:12" s="32" customFormat="1" ht="23.25" x14ac:dyDescent="0.35">
      <c r="D70" s="33"/>
      <c r="F70" s="43"/>
      <c r="G70" s="43"/>
      <c r="H70" s="43"/>
      <c r="I70" s="46"/>
      <c r="K70" s="43"/>
      <c r="L70" s="43"/>
    </row>
    <row r="71" spans="4:12" s="32" customFormat="1" ht="23.25" x14ac:dyDescent="0.35">
      <c r="D71" s="33"/>
      <c r="F71" s="43"/>
      <c r="G71" s="43"/>
      <c r="H71" s="43"/>
      <c r="I71" s="46"/>
      <c r="K71" s="43"/>
      <c r="L71" s="43"/>
    </row>
    <row r="72" spans="4:12" s="32" customFormat="1" ht="23.25" x14ac:dyDescent="0.35">
      <c r="D72" s="33"/>
      <c r="F72" s="43"/>
      <c r="G72" s="43"/>
      <c r="H72" s="43"/>
      <c r="I72" s="46"/>
      <c r="K72" s="43"/>
      <c r="L72" s="43"/>
    </row>
    <row r="73" spans="4:12" s="32" customFormat="1" ht="23.25" x14ac:dyDescent="0.35">
      <c r="D73" s="33"/>
      <c r="F73" s="43"/>
      <c r="G73" s="43"/>
      <c r="H73" s="43"/>
      <c r="I73" s="46"/>
      <c r="K73" s="43"/>
      <c r="L73" s="43"/>
    </row>
    <row r="74" spans="4:12" s="32" customFormat="1" ht="23.25" x14ac:dyDescent="0.35">
      <c r="D74" s="33"/>
      <c r="F74" s="43"/>
      <c r="G74" s="43"/>
      <c r="H74" s="43"/>
      <c r="I74" s="46"/>
      <c r="K74" s="43"/>
      <c r="L74" s="43"/>
    </row>
    <row r="75" spans="4:12" s="32" customFormat="1" ht="23.25" x14ac:dyDescent="0.35">
      <c r="D75" s="33"/>
      <c r="F75" s="43"/>
      <c r="G75" s="43"/>
      <c r="H75" s="43"/>
      <c r="I75" s="46"/>
      <c r="K75" s="43"/>
      <c r="L75" s="43"/>
    </row>
    <row r="76" spans="4:12" s="32" customFormat="1" ht="23.25" x14ac:dyDescent="0.35">
      <c r="D76" s="33"/>
      <c r="F76" s="43"/>
      <c r="G76" s="43"/>
      <c r="H76" s="43"/>
      <c r="I76" s="46"/>
      <c r="K76" s="43"/>
      <c r="L76" s="43"/>
    </row>
    <row r="77" spans="4:12" s="32" customFormat="1" ht="23.25" x14ac:dyDescent="0.35">
      <c r="D77" s="33"/>
      <c r="F77" s="43"/>
      <c r="G77" s="43"/>
      <c r="H77" s="43"/>
      <c r="I77" s="46"/>
      <c r="K77" s="43"/>
      <c r="L77" s="43"/>
    </row>
    <row r="78" spans="4:12" s="32" customFormat="1" ht="23.25" x14ac:dyDescent="0.35">
      <c r="D78" s="33"/>
      <c r="F78" s="43"/>
      <c r="G78" s="43"/>
      <c r="H78" s="43"/>
      <c r="I78" s="46"/>
      <c r="K78" s="43"/>
      <c r="L78" s="43"/>
    </row>
    <row r="79" spans="4:12" s="32" customFormat="1" ht="23.25" x14ac:dyDescent="0.35">
      <c r="F79" s="43"/>
      <c r="G79" s="43"/>
      <c r="H79" s="43"/>
      <c r="I79" s="46"/>
      <c r="K79" s="43"/>
      <c r="L79" s="43"/>
    </row>
    <row r="80" spans="4:12" s="32" customFormat="1" ht="23.25" x14ac:dyDescent="0.35">
      <c r="F80" s="43"/>
      <c r="G80" s="43"/>
      <c r="H80" s="43"/>
      <c r="I80" s="46"/>
      <c r="K80" s="43"/>
      <c r="L80" s="43"/>
    </row>
    <row r="81" spans="6:12" s="32" customFormat="1" ht="23.25" x14ac:dyDescent="0.35">
      <c r="F81" s="43"/>
      <c r="G81" s="43"/>
      <c r="H81" s="43"/>
      <c r="I81" s="46"/>
      <c r="K81" s="43"/>
      <c r="L81" s="43"/>
    </row>
    <row r="82" spans="6:12" s="32" customFormat="1" ht="23.25" x14ac:dyDescent="0.35">
      <c r="F82" s="43"/>
      <c r="G82" s="43"/>
      <c r="H82" s="43"/>
      <c r="I82" s="46"/>
      <c r="K82" s="43"/>
      <c r="L82" s="43"/>
    </row>
    <row r="83" spans="6:12" s="32" customFormat="1" ht="23.25" x14ac:dyDescent="0.35">
      <c r="F83" s="43"/>
      <c r="G83" s="43"/>
      <c r="H83" s="43"/>
      <c r="I83" s="46"/>
      <c r="K83" s="43"/>
      <c r="L83" s="43"/>
    </row>
    <row r="84" spans="6:12" s="32" customFormat="1" ht="23.25" x14ac:dyDescent="0.35">
      <c r="F84" s="43"/>
      <c r="G84" s="43"/>
      <c r="H84" s="43"/>
      <c r="I84" s="46"/>
      <c r="K84" s="43"/>
      <c r="L84" s="43"/>
    </row>
    <row r="85" spans="6:12" s="32" customFormat="1" ht="23.25" x14ac:dyDescent="0.35">
      <c r="F85" s="43"/>
      <c r="G85" s="43"/>
      <c r="H85" s="43"/>
      <c r="I85" s="46"/>
      <c r="K85" s="43"/>
      <c r="L85" s="43"/>
    </row>
    <row r="86" spans="6:12" s="32" customFormat="1" ht="23.25" x14ac:dyDescent="0.35">
      <c r="F86" s="43"/>
      <c r="G86" s="43"/>
      <c r="H86" s="43"/>
      <c r="I86" s="46"/>
      <c r="K86" s="43"/>
      <c r="L86" s="43"/>
    </row>
    <row r="87" spans="6:12" s="32" customFormat="1" ht="23.25" x14ac:dyDescent="0.35">
      <c r="F87" s="43"/>
      <c r="G87" s="43"/>
      <c r="H87" s="43"/>
      <c r="I87" s="46"/>
      <c r="K87" s="43"/>
      <c r="L87" s="43"/>
    </row>
    <row r="88" spans="6:12" s="32" customFormat="1" ht="23.25" x14ac:dyDescent="0.35">
      <c r="F88" s="43"/>
      <c r="G88" s="43"/>
      <c r="H88" s="43"/>
      <c r="I88" s="46"/>
      <c r="K88" s="43"/>
      <c r="L88" s="43"/>
    </row>
    <row r="89" spans="6:12" s="32" customFormat="1" ht="23.25" x14ac:dyDescent="0.35">
      <c r="F89" s="43"/>
      <c r="G89" s="43"/>
      <c r="H89" s="43"/>
      <c r="I89" s="46"/>
      <c r="K89" s="43"/>
      <c r="L89" s="43"/>
    </row>
    <row r="90" spans="6:12" s="32" customFormat="1" ht="23.25" x14ac:dyDescent="0.35">
      <c r="F90" s="43"/>
      <c r="G90" s="43"/>
      <c r="H90" s="43"/>
      <c r="I90" s="46"/>
      <c r="K90" s="43"/>
      <c r="L90" s="43"/>
    </row>
    <row r="91" spans="6:12" s="32" customFormat="1" ht="23.25" x14ac:dyDescent="0.35">
      <c r="F91" s="43"/>
      <c r="G91" s="43"/>
      <c r="H91" s="43"/>
      <c r="I91" s="46"/>
      <c r="K91" s="43"/>
      <c r="L91" s="43"/>
    </row>
    <row r="92" spans="6:12" s="32" customFormat="1" ht="23.25" x14ac:dyDescent="0.35">
      <c r="F92" s="43"/>
      <c r="G92" s="43"/>
      <c r="H92" s="43"/>
      <c r="I92" s="46"/>
      <c r="K92" s="43"/>
      <c r="L92" s="43"/>
    </row>
    <row r="93" spans="6:12" s="32" customFormat="1" ht="23.25" x14ac:dyDescent="0.35">
      <c r="F93" s="43"/>
      <c r="G93" s="43"/>
      <c r="H93" s="43"/>
      <c r="I93" s="46"/>
      <c r="K93" s="43"/>
      <c r="L93" s="43"/>
    </row>
    <row r="94" spans="6:12" s="32" customFormat="1" ht="23.25" x14ac:dyDescent="0.35">
      <c r="F94" s="43"/>
      <c r="G94" s="43"/>
      <c r="H94" s="43"/>
      <c r="I94" s="46"/>
      <c r="K94" s="43"/>
      <c r="L94" s="43"/>
    </row>
    <row r="95" spans="6:12" s="32" customFormat="1" ht="23.25" x14ac:dyDescent="0.35">
      <c r="F95" s="43"/>
      <c r="G95" s="43"/>
      <c r="H95" s="43"/>
      <c r="I95" s="46"/>
      <c r="K95" s="43"/>
      <c r="L95" s="43"/>
    </row>
    <row r="96" spans="6:12" s="32" customFormat="1" ht="23.25" x14ac:dyDescent="0.35">
      <c r="F96" s="43"/>
      <c r="G96" s="43"/>
      <c r="H96" s="43"/>
      <c r="I96" s="46"/>
      <c r="K96" s="43"/>
      <c r="L96" s="43"/>
    </row>
    <row r="97" spans="6:12" s="32" customFormat="1" ht="23.25" x14ac:dyDescent="0.35">
      <c r="F97" s="43"/>
      <c r="G97" s="43"/>
      <c r="H97" s="43"/>
      <c r="I97" s="46"/>
      <c r="K97" s="43"/>
      <c r="L97" s="43"/>
    </row>
    <row r="98" spans="6:12" s="32" customFormat="1" ht="23.25" x14ac:dyDescent="0.35">
      <c r="F98" s="43"/>
      <c r="G98" s="43"/>
      <c r="H98" s="43"/>
      <c r="I98" s="46"/>
      <c r="K98" s="43"/>
      <c r="L98" s="43"/>
    </row>
    <row r="99" spans="6:12" s="32" customFormat="1" ht="23.25" x14ac:dyDescent="0.35">
      <c r="F99" s="43"/>
      <c r="G99" s="43"/>
      <c r="H99" s="43"/>
      <c r="I99" s="46"/>
      <c r="K99" s="43"/>
      <c r="L99" s="43"/>
    </row>
    <row r="100" spans="6:12" s="32" customFormat="1" ht="23.25" x14ac:dyDescent="0.35">
      <c r="F100" s="43"/>
      <c r="G100" s="43"/>
      <c r="H100" s="43"/>
      <c r="I100" s="46"/>
      <c r="K100" s="43"/>
      <c r="L100" s="43"/>
    </row>
    <row r="101" spans="6:12" s="32" customFormat="1" ht="23.25" x14ac:dyDescent="0.35">
      <c r="F101" s="43"/>
      <c r="G101" s="43"/>
      <c r="H101" s="43"/>
      <c r="I101" s="46"/>
      <c r="K101" s="43"/>
      <c r="L101" s="43"/>
    </row>
    <row r="102" spans="6:12" s="32" customFormat="1" ht="23.25" x14ac:dyDescent="0.35">
      <c r="F102" s="43"/>
      <c r="G102" s="43"/>
      <c r="H102" s="43"/>
      <c r="I102" s="46"/>
      <c r="K102" s="43"/>
      <c r="L102" s="43"/>
    </row>
    <row r="103" spans="6:12" s="32" customFormat="1" ht="23.25" x14ac:dyDescent="0.35">
      <c r="F103" s="43"/>
      <c r="G103" s="43"/>
      <c r="H103" s="43"/>
      <c r="I103" s="46"/>
      <c r="K103" s="43"/>
      <c r="L103" s="43"/>
    </row>
    <row r="104" spans="6:12" s="32" customFormat="1" ht="23.25" x14ac:dyDescent="0.35">
      <c r="F104" s="43"/>
      <c r="G104" s="43"/>
      <c r="H104" s="43"/>
      <c r="I104" s="46"/>
      <c r="K104" s="43"/>
      <c r="L104" s="43"/>
    </row>
    <row r="105" spans="6:12" s="32" customFormat="1" ht="23.25" x14ac:dyDescent="0.35">
      <c r="F105" s="43"/>
      <c r="G105" s="43"/>
      <c r="H105" s="43"/>
      <c r="I105" s="46"/>
      <c r="K105" s="43"/>
      <c r="L105" s="43"/>
    </row>
    <row r="106" spans="6:12" s="32" customFormat="1" ht="23.25" x14ac:dyDescent="0.35">
      <c r="F106" s="43"/>
      <c r="G106" s="43"/>
      <c r="H106" s="43"/>
      <c r="I106" s="46"/>
      <c r="K106" s="43"/>
      <c r="L106" s="43"/>
    </row>
    <row r="107" spans="6:12" s="32" customFormat="1" ht="23.25" x14ac:dyDescent="0.35">
      <c r="F107" s="43"/>
      <c r="G107" s="43"/>
      <c r="H107" s="43"/>
      <c r="I107" s="46"/>
      <c r="K107" s="43"/>
      <c r="L107" s="43"/>
    </row>
    <row r="108" spans="6:12" s="32" customFormat="1" ht="23.25" x14ac:dyDescent="0.35">
      <c r="F108" s="43"/>
      <c r="G108" s="43"/>
      <c r="H108" s="43"/>
      <c r="I108" s="46"/>
      <c r="K108" s="43"/>
      <c r="L108" s="43"/>
    </row>
    <row r="109" spans="6:12" s="32" customFormat="1" ht="23.25" x14ac:dyDescent="0.35">
      <c r="F109" s="43"/>
      <c r="G109" s="43"/>
      <c r="H109" s="43"/>
      <c r="I109" s="46"/>
      <c r="K109" s="43"/>
      <c r="L109" s="43"/>
    </row>
    <row r="110" spans="6:12" s="32" customFormat="1" ht="23.25" x14ac:dyDescent="0.35">
      <c r="F110" s="43"/>
      <c r="G110" s="43"/>
      <c r="H110" s="43"/>
      <c r="I110" s="46"/>
      <c r="K110" s="43"/>
      <c r="L110" s="43"/>
    </row>
    <row r="111" spans="6:12" s="32" customFormat="1" ht="23.25" x14ac:dyDescent="0.35">
      <c r="F111" s="43"/>
      <c r="G111" s="43"/>
      <c r="H111" s="43"/>
      <c r="I111" s="46"/>
      <c r="K111" s="43"/>
      <c r="L111" s="43"/>
    </row>
    <row r="112" spans="6:12" s="32" customFormat="1" ht="23.25" x14ac:dyDescent="0.35">
      <c r="F112" s="43"/>
      <c r="G112" s="43"/>
      <c r="H112" s="43"/>
      <c r="I112" s="46"/>
      <c r="K112" s="43"/>
      <c r="L112" s="43"/>
    </row>
    <row r="113" spans="6:12" s="32" customFormat="1" ht="23.25" x14ac:dyDescent="0.35">
      <c r="F113" s="43"/>
      <c r="G113" s="43"/>
      <c r="H113" s="43"/>
      <c r="I113" s="46"/>
      <c r="K113" s="43"/>
      <c r="L113" s="43"/>
    </row>
    <row r="114" spans="6:12" s="32" customFormat="1" ht="23.25" x14ac:dyDescent="0.35">
      <c r="F114" s="43"/>
      <c r="G114" s="43"/>
      <c r="H114" s="43"/>
      <c r="I114" s="46"/>
      <c r="K114" s="43"/>
      <c r="L114" s="43"/>
    </row>
    <row r="115" spans="6:12" s="32" customFormat="1" ht="23.25" x14ac:dyDescent="0.35">
      <c r="F115" s="43"/>
      <c r="G115" s="43"/>
      <c r="H115" s="43"/>
      <c r="I115" s="46"/>
      <c r="K115" s="43"/>
      <c r="L115" s="43"/>
    </row>
    <row r="116" spans="6:12" s="32" customFormat="1" ht="23.25" x14ac:dyDescent="0.35">
      <c r="F116" s="43"/>
      <c r="G116" s="43"/>
      <c r="H116" s="43"/>
      <c r="I116" s="46"/>
      <c r="K116" s="43"/>
      <c r="L116" s="43"/>
    </row>
    <row r="117" spans="6:12" s="32" customFormat="1" ht="23.25" x14ac:dyDescent="0.35">
      <c r="F117" s="43"/>
      <c r="G117" s="43"/>
      <c r="H117" s="43"/>
      <c r="I117" s="46"/>
      <c r="K117" s="43"/>
      <c r="L117" s="43"/>
    </row>
    <row r="118" spans="6:12" s="32" customFormat="1" ht="23.25" x14ac:dyDescent="0.35">
      <c r="F118" s="43"/>
      <c r="G118" s="43"/>
      <c r="H118" s="43"/>
      <c r="I118" s="46"/>
      <c r="K118" s="43"/>
      <c r="L118" s="43"/>
    </row>
    <row r="119" spans="6:12" s="32" customFormat="1" ht="23.25" x14ac:dyDescent="0.35">
      <c r="F119" s="43"/>
      <c r="G119" s="43"/>
      <c r="H119" s="43"/>
      <c r="I119" s="46"/>
      <c r="K119" s="43"/>
      <c r="L119" s="43"/>
    </row>
    <row r="120" spans="6:12" s="32" customFormat="1" ht="23.25" x14ac:dyDescent="0.35">
      <c r="F120" s="43"/>
      <c r="G120" s="43"/>
      <c r="H120" s="43"/>
      <c r="I120" s="46"/>
      <c r="K120" s="43"/>
      <c r="L120" s="43"/>
    </row>
    <row r="121" spans="6:12" s="32" customFormat="1" ht="23.25" x14ac:dyDescent="0.35">
      <c r="F121" s="43"/>
      <c r="G121" s="43"/>
      <c r="H121" s="43"/>
      <c r="I121" s="46"/>
      <c r="K121" s="43"/>
      <c r="L121" s="43"/>
    </row>
    <row r="122" spans="6:12" s="32" customFormat="1" ht="23.25" x14ac:dyDescent="0.35">
      <c r="F122" s="43"/>
      <c r="G122" s="43"/>
      <c r="H122" s="43"/>
      <c r="I122" s="46"/>
      <c r="K122" s="43"/>
      <c r="L122" s="43"/>
    </row>
    <row r="123" spans="6:12" s="32" customFormat="1" ht="23.25" x14ac:dyDescent="0.35">
      <c r="F123" s="43"/>
      <c r="G123" s="43"/>
      <c r="H123" s="43"/>
      <c r="I123" s="46"/>
      <c r="K123" s="43"/>
      <c r="L123" s="43"/>
    </row>
    <row r="124" spans="6:12" s="32" customFormat="1" ht="23.25" x14ac:dyDescent="0.35">
      <c r="F124" s="43"/>
      <c r="G124" s="43"/>
      <c r="H124" s="43"/>
      <c r="I124" s="46"/>
      <c r="K124" s="43"/>
      <c r="L124" s="43"/>
    </row>
    <row r="125" spans="6:12" s="32" customFormat="1" ht="23.25" x14ac:dyDescent="0.35">
      <c r="F125" s="43"/>
      <c r="G125" s="43"/>
      <c r="H125" s="43"/>
      <c r="I125" s="46"/>
      <c r="K125" s="43"/>
      <c r="L125" s="43"/>
    </row>
    <row r="126" spans="6:12" s="32" customFormat="1" ht="23.25" x14ac:dyDescent="0.35">
      <c r="F126" s="43"/>
      <c r="G126" s="43"/>
      <c r="H126" s="43"/>
      <c r="I126" s="46"/>
      <c r="K126" s="43"/>
      <c r="L126" s="43"/>
    </row>
    <row r="127" spans="6:12" s="32" customFormat="1" ht="23.25" x14ac:dyDescent="0.35">
      <c r="F127" s="43"/>
      <c r="G127" s="43"/>
      <c r="H127" s="43"/>
      <c r="I127" s="46"/>
      <c r="K127" s="43"/>
      <c r="L127" s="43"/>
    </row>
    <row r="128" spans="6:12" s="32" customFormat="1" ht="23.25" x14ac:dyDescent="0.35">
      <c r="F128" s="43"/>
      <c r="G128" s="43"/>
      <c r="H128" s="43"/>
      <c r="I128" s="46"/>
      <c r="K128" s="43"/>
      <c r="L128" s="43"/>
    </row>
    <row r="129" spans="6:12" s="32" customFormat="1" ht="23.25" x14ac:dyDescent="0.35">
      <c r="F129" s="43"/>
      <c r="G129" s="43"/>
      <c r="H129" s="43"/>
      <c r="I129" s="46"/>
      <c r="K129" s="43"/>
      <c r="L129" s="43"/>
    </row>
    <row r="130" spans="6:12" s="32" customFormat="1" ht="23.25" x14ac:dyDescent="0.35">
      <c r="F130" s="43"/>
      <c r="G130" s="43"/>
      <c r="H130" s="43"/>
      <c r="I130" s="46"/>
      <c r="K130" s="43"/>
      <c r="L130" s="43"/>
    </row>
    <row r="131" spans="6:12" s="32" customFormat="1" ht="23.25" x14ac:dyDescent="0.35">
      <c r="F131" s="43"/>
      <c r="G131" s="43"/>
      <c r="H131" s="43"/>
      <c r="I131" s="46"/>
      <c r="K131" s="43"/>
      <c r="L131" s="43"/>
    </row>
    <row r="132" spans="6:12" s="32" customFormat="1" ht="23.25" x14ac:dyDescent="0.35">
      <c r="F132" s="43"/>
      <c r="G132" s="43"/>
      <c r="H132" s="43"/>
      <c r="I132" s="46"/>
      <c r="K132" s="43"/>
      <c r="L132" s="43"/>
    </row>
    <row r="133" spans="6:12" s="32" customFormat="1" ht="23.25" x14ac:dyDescent="0.35">
      <c r="F133" s="43"/>
      <c r="G133" s="43"/>
      <c r="H133" s="43"/>
      <c r="I133" s="46"/>
      <c r="K133" s="43"/>
      <c r="L133" s="43"/>
    </row>
    <row r="134" spans="6:12" s="32" customFormat="1" ht="23.25" x14ac:dyDescent="0.35">
      <c r="F134" s="43"/>
      <c r="G134" s="43"/>
      <c r="H134" s="43"/>
      <c r="I134" s="46"/>
      <c r="K134" s="43"/>
      <c r="L134" s="43"/>
    </row>
    <row r="135" spans="6:12" s="32" customFormat="1" ht="23.25" x14ac:dyDescent="0.35">
      <c r="F135" s="43"/>
      <c r="G135" s="43"/>
      <c r="H135" s="43"/>
      <c r="I135" s="46"/>
      <c r="K135" s="43"/>
      <c r="L135" s="43"/>
    </row>
    <row r="136" spans="6:12" s="32" customFormat="1" ht="23.25" x14ac:dyDescent="0.35">
      <c r="F136" s="43"/>
      <c r="G136" s="43"/>
      <c r="H136" s="43"/>
      <c r="I136" s="46"/>
      <c r="K136" s="43"/>
      <c r="L136" s="43"/>
    </row>
    <row r="137" spans="6:12" s="32" customFormat="1" ht="23.25" x14ac:dyDescent="0.35">
      <c r="F137" s="43"/>
      <c r="G137" s="43"/>
      <c r="H137" s="43"/>
      <c r="I137" s="46"/>
      <c r="K137" s="43"/>
      <c r="L137" s="43"/>
    </row>
    <row r="138" spans="6:12" s="32" customFormat="1" ht="23.25" x14ac:dyDescent="0.35">
      <c r="F138" s="43"/>
      <c r="G138" s="43"/>
      <c r="H138" s="43"/>
      <c r="I138" s="46"/>
      <c r="K138" s="43"/>
      <c r="L138" s="43"/>
    </row>
    <row r="139" spans="6:12" s="32" customFormat="1" ht="23.25" x14ac:dyDescent="0.35">
      <c r="F139" s="43"/>
      <c r="G139" s="43"/>
      <c r="H139" s="43"/>
      <c r="I139" s="46"/>
      <c r="K139" s="43"/>
      <c r="L139" s="43"/>
    </row>
    <row r="140" spans="6:12" s="32" customFormat="1" ht="23.25" x14ac:dyDescent="0.35">
      <c r="F140" s="43"/>
      <c r="G140" s="43"/>
      <c r="H140" s="43"/>
      <c r="I140" s="46"/>
      <c r="K140" s="43"/>
      <c r="L140" s="43"/>
    </row>
    <row r="141" spans="6:12" s="32" customFormat="1" ht="23.25" x14ac:dyDescent="0.35">
      <c r="F141" s="43"/>
      <c r="G141" s="43"/>
      <c r="H141" s="43"/>
      <c r="I141" s="46"/>
      <c r="K141" s="43"/>
      <c r="L141" s="43"/>
    </row>
    <row r="142" spans="6:12" s="32" customFormat="1" ht="23.25" x14ac:dyDescent="0.35">
      <c r="F142" s="43"/>
      <c r="G142" s="43"/>
      <c r="H142" s="43"/>
      <c r="I142" s="46"/>
      <c r="K142" s="43"/>
      <c r="L142" s="43"/>
    </row>
    <row r="143" spans="6:12" s="32" customFormat="1" ht="23.25" x14ac:dyDescent="0.35">
      <c r="F143" s="43"/>
      <c r="G143" s="43"/>
      <c r="H143" s="43"/>
      <c r="I143" s="46"/>
      <c r="K143" s="43"/>
      <c r="L143" s="43"/>
    </row>
    <row r="144" spans="6:12" s="32" customFormat="1" ht="23.25" x14ac:dyDescent="0.35">
      <c r="F144" s="43"/>
      <c r="G144" s="43"/>
      <c r="H144" s="43"/>
      <c r="I144" s="46"/>
      <c r="K144" s="43"/>
      <c r="L144" s="43"/>
    </row>
    <row r="145" spans="6:12" s="32" customFormat="1" ht="23.25" x14ac:dyDescent="0.35">
      <c r="F145" s="43"/>
      <c r="G145" s="43"/>
      <c r="H145" s="43"/>
      <c r="I145" s="46"/>
      <c r="K145" s="43"/>
      <c r="L145" s="43"/>
    </row>
    <row r="146" spans="6:12" s="32" customFormat="1" ht="23.25" x14ac:dyDescent="0.35">
      <c r="F146" s="43"/>
      <c r="G146" s="43"/>
      <c r="H146" s="43"/>
      <c r="I146" s="46"/>
      <c r="K146" s="43"/>
      <c r="L146" s="43"/>
    </row>
    <row r="147" spans="6:12" s="32" customFormat="1" ht="23.25" x14ac:dyDescent="0.35">
      <c r="F147" s="43"/>
      <c r="G147" s="43"/>
      <c r="H147" s="43"/>
      <c r="I147" s="46"/>
      <c r="K147" s="43"/>
      <c r="L147" s="43"/>
    </row>
    <row r="148" spans="6:12" s="32" customFormat="1" ht="23.25" x14ac:dyDescent="0.35">
      <c r="F148" s="43"/>
      <c r="G148" s="43"/>
      <c r="H148" s="43"/>
      <c r="I148" s="46"/>
      <c r="K148" s="43"/>
      <c r="L148" s="43"/>
    </row>
    <row r="149" spans="6:12" s="32" customFormat="1" ht="23.25" x14ac:dyDescent="0.35">
      <c r="F149" s="43"/>
      <c r="G149" s="43"/>
      <c r="H149" s="43"/>
      <c r="I149" s="46"/>
      <c r="K149" s="43"/>
      <c r="L149" s="43"/>
    </row>
    <row r="150" spans="6:12" s="32" customFormat="1" ht="23.25" x14ac:dyDescent="0.35">
      <c r="F150" s="43"/>
      <c r="G150" s="43"/>
      <c r="H150" s="43"/>
      <c r="I150" s="46"/>
      <c r="K150" s="43"/>
      <c r="L150" s="43"/>
    </row>
    <row r="151" spans="6:12" s="32" customFormat="1" ht="23.25" x14ac:dyDescent="0.35">
      <c r="F151" s="43"/>
      <c r="G151" s="43"/>
      <c r="H151" s="43"/>
      <c r="I151" s="46"/>
      <c r="K151" s="43"/>
      <c r="L151" s="43"/>
    </row>
    <row r="152" spans="6:12" s="32" customFormat="1" ht="23.25" x14ac:dyDescent="0.35">
      <c r="F152" s="43"/>
      <c r="G152" s="43"/>
      <c r="H152" s="43"/>
      <c r="I152" s="46"/>
      <c r="K152" s="43"/>
      <c r="L152" s="43"/>
    </row>
    <row r="153" spans="6:12" s="32" customFormat="1" ht="23.25" x14ac:dyDescent="0.35">
      <c r="F153" s="43"/>
      <c r="G153" s="43"/>
      <c r="H153" s="43"/>
      <c r="I153" s="46"/>
      <c r="K153" s="43"/>
      <c r="L153" s="43"/>
    </row>
    <row r="154" spans="6:12" s="32" customFormat="1" ht="23.25" x14ac:dyDescent="0.35">
      <c r="F154" s="43"/>
      <c r="G154" s="43"/>
      <c r="H154" s="43"/>
      <c r="I154" s="46"/>
      <c r="K154" s="43"/>
      <c r="L154" s="43"/>
    </row>
    <row r="155" spans="6:12" s="32" customFormat="1" ht="23.25" x14ac:dyDescent="0.35">
      <c r="F155" s="43"/>
      <c r="G155" s="43"/>
      <c r="H155" s="43"/>
      <c r="I155" s="46"/>
      <c r="K155" s="43"/>
      <c r="L155" s="43"/>
    </row>
    <row r="156" spans="6:12" s="32" customFormat="1" ht="23.25" x14ac:dyDescent="0.35">
      <c r="F156" s="43"/>
      <c r="G156" s="43"/>
      <c r="H156" s="43"/>
      <c r="I156" s="46"/>
      <c r="K156" s="43"/>
      <c r="L156" s="43"/>
    </row>
    <row r="157" spans="6:12" s="32" customFormat="1" ht="23.25" x14ac:dyDescent="0.35">
      <c r="F157" s="43"/>
      <c r="G157" s="43"/>
      <c r="H157" s="43"/>
      <c r="I157" s="46"/>
      <c r="K157" s="43"/>
      <c r="L157" s="43"/>
    </row>
    <row r="158" spans="6:12" s="32" customFormat="1" ht="23.25" x14ac:dyDescent="0.35">
      <c r="F158" s="43"/>
      <c r="G158" s="43"/>
      <c r="H158" s="43"/>
      <c r="I158" s="46"/>
      <c r="K158" s="43"/>
      <c r="L158" s="43"/>
    </row>
    <row r="159" spans="6:12" s="32" customFormat="1" ht="23.25" x14ac:dyDescent="0.35">
      <c r="F159" s="43"/>
      <c r="G159" s="43"/>
      <c r="H159" s="43"/>
      <c r="I159" s="46"/>
      <c r="K159" s="43"/>
      <c r="L159" s="43"/>
    </row>
    <row r="160" spans="6:12" s="32" customFormat="1" ht="23.25" x14ac:dyDescent="0.35">
      <c r="F160" s="43"/>
      <c r="G160" s="43"/>
      <c r="H160" s="43"/>
      <c r="I160" s="46"/>
      <c r="K160" s="43"/>
      <c r="L160" s="43"/>
    </row>
    <row r="161" spans="6:12" s="32" customFormat="1" ht="23.25" x14ac:dyDescent="0.35">
      <c r="F161" s="43"/>
      <c r="G161" s="43"/>
      <c r="H161" s="43"/>
      <c r="I161" s="46"/>
      <c r="K161" s="43"/>
      <c r="L161" s="43"/>
    </row>
    <row r="162" spans="6:12" s="32" customFormat="1" ht="23.25" x14ac:dyDescent="0.35">
      <c r="F162" s="43"/>
      <c r="G162" s="43"/>
      <c r="H162" s="43"/>
      <c r="I162" s="46"/>
      <c r="K162" s="43"/>
      <c r="L162" s="43"/>
    </row>
    <row r="163" spans="6:12" s="32" customFormat="1" ht="23.25" x14ac:dyDescent="0.35">
      <c r="F163" s="43"/>
      <c r="G163" s="43"/>
      <c r="H163" s="43"/>
      <c r="I163" s="46"/>
      <c r="K163" s="43"/>
      <c r="L163" s="43"/>
    </row>
    <row r="164" spans="6:12" s="32" customFormat="1" ht="23.25" x14ac:dyDescent="0.35">
      <c r="F164" s="43"/>
      <c r="G164" s="43"/>
      <c r="H164" s="43"/>
      <c r="I164" s="46"/>
      <c r="K164" s="43"/>
      <c r="L164" s="43"/>
    </row>
    <row r="165" spans="6:12" s="32" customFormat="1" ht="23.25" x14ac:dyDescent="0.35">
      <c r="F165" s="43"/>
      <c r="G165" s="43"/>
      <c r="H165" s="43"/>
      <c r="I165" s="46"/>
      <c r="K165" s="43"/>
      <c r="L165" s="43"/>
    </row>
    <row r="166" spans="6:12" s="32" customFormat="1" ht="23.25" x14ac:dyDescent="0.35">
      <c r="F166" s="43"/>
      <c r="G166" s="43"/>
      <c r="H166" s="43"/>
      <c r="I166" s="46"/>
      <c r="K166" s="43"/>
      <c r="L166" s="43"/>
    </row>
    <row r="167" spans="6:12" s="21" customFormat="1" ht="12.75" x14ac:dyDescent="0.2">
      <c r="F167" s="3"/>
      <c r="G167" s="3"/>
      <c r="H167" s="3"/>
      <c r="I167" s="28"/>
      <c r="K167" s="3"/>
      <c r="L167" s="3"/>
    </row>
    <row r="168" spans="6:12" s="21" customFormat="1" ht="12.75" x14ac:dyDescent="0.2">
      <c r="F168" s="3"/>
      <c r="G168" s="3"/>
      <c r="H168" s="3"/>
      <c r="I168" s="28"/>
      <c r="K168" s="3"/>
      <c r="L168" s="3"/>
    </row>
    <row r="169" spans="6:12" s="21" customFormat="1" ht="12.75" x14ac:dyDescent="0.2">
      <c r="F169" s="3"/>
      <c r="G169" s="3"/>
      <c r="H169" s="3"/>
      <c r="I169" s="28"/>
      <c r="K169" s="3"/>
      <c r="L169" s="3"/>
    </row>
    <row r="170" spans="6:12" s="21" customFormat="1" ht="12.75" x14ac:dyDescent="0.2">
      <c r="F170" s="3"/>
      <c r="G170" s="3"/>
      <c r="H170" s="3"/>
      <c r="I170" s="28"/>
      <c r="K170" s="3"/>
      <c r="L170" s="3"/>
    </row>
    <row r="171" spans="6:12" s="21" customFormat="1" ht="12.75" x14ac:dyDescent="0.2">
      <c r="F171" s="3"/>
      <c r="G171" s="3"/>
      <c r="H171" s="3"/>
      <c r="I171" s="28"/>
      <c r="K171" s="3"/>
      <c r="L171" s="3"/>
    </row>
  </sheetData>
  <mergeCells count="25">
    <mergeCell ref="P7:P10"/>
    <mergeCell ref="R7:R10"/>
    <mergeCell ref="S7:S10"/>
    <mergeCell ref="T7:T10"/>
    <mergeCell ref="J7:J10"/>
    <mergeCell ref="K7:K10"/>
    <mergeCell ref="L7:L10"/>
    <mergeCell ref="N7:N10"/>
    <mergeCell ref="O7:O10"/>
    <mergeCell ref="C2:T2"/>
    <mergeCell ref="C3:T3"/>
    <mergeCell ref="C4:T4"/>
    <mergeCell ref="C6:C10"/>
    <mergeCell ref="D6:D10"/>
    <mergeCell ref="E6:G6"/>
    <mergeCell ref="H6:H10"/>
    <mergeCell ref="I6:I10"/>
    <mergeCell ref="J6:L6"/>
    <mergeCell ref="M6:M10"/>
    <mergeCell ref="N6:P6"/>
    <mergeCell ref="Q6:Q10"/>
    <mergeCell ref="R6:T6"/>
    <mergeCell ref="E7:E10"/>
    <mergeCell ref="F7:F10"/>
    <mergeCell ref="G7:G10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T171"/>
  <sheetViews>
    <sheetView topLeftCell="C28" zoomScale="42" zoomScaleNormal="42" workbookViewId="0">
      <selection activeCell="G63" sqref="G63"/>
    </sheetView>
  </sheetViews>
  <sheetFormatPr defaultColWidth="8.85546875" defaultRowHeight="20.25" x14ac:dyDescent="0.3"/>
  <cols>
    <col min="1" max="1" width="12.140625" style="20" hidden="1" customWidth="1"/>
    <col min="2" max="2" width="0.28515625" style="20" hidden="1" customWidth="1"/>
    <col min="3" max="3" width="110.7109375" style="21" customWidth="1"/>
    <col min="4" max="4" width="26" style="22" customWidth="1"/>
    <col min="5" max="5" width="24.5703125" style="21" customWidth="1"/>
    <col min="6" max="6" width="23.42578125" style="31" customWidth="1"/>
    <col min="7" max="7" width="23.140625" style="31" customWidth="1"/>
    <col min="8" max="8" width="25.85546875" style="3" customWidth="1"/>
    <col min="9" max="9" width="26" style="28" customWidth="1"/>
    <col min="10" max="10" width="25.5703125" style="21" customWidth="1"/>
    <col min="11" max="11" width="23.85546875" style="31" customWidth="1"/>
    <col min="12" max="12" width="23.140625" style="31" customWidth="1"/>
    <col min="13" max="13" width="26.140625" style="24" customWidth="1"/>
    <col min="14" max="14" width="25.7109375" style="24" customWidth="1"/>
    <col min="15" max="15" width="21.5703125" style="21" customWidth="1"/>
    <col min="16" max="16" width="21.140625" style="21" customWidth="1"/>
    <col min="17" max="17" width="23" style="21" customWidth="1"/>
    <col min="18" max="18" width="27.42578125" style="21" customWidth="1"/>
    <col min="19" max="19" width="23.28515625" style="21" customWidth="1"/>
    <col min="20" max="20" width="26.42578125" style="21" customWidth="1"/>
    <col min="21" max="16384" width="8.85546875" style="21"/>
  </cols>
  <sheetData>
    <row r="1" spans="3:20" ht="15" customHeight="1" x14ac:dyDescent="0.3">
      <c r="E1" s="4"/>
      <c r="F1" s="7"/>
      <c r="G1" s="6"/>
      <c r="H1" s="6"/>
      <c r="I1" s="5"/>
      <c r="J1" s="1"/>
      <c r="K1" s="6"/>
      <c r="L1" s="6"/>
      <c r="M1" s="23"/>
    </row>
    <row r="2" spans="3:20" ht="43.5" customHeight="1" x14ac:dyDescent="0.3">
      <c r="C2" s="68" t="s">
        <v>13</v>
      </c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</row>
    <row r="3" spans="3:20" ht="51.75" customHeight="1" x14ac:dyDescent="0.3">
      <c r="C3" s="68" t="s">
        <v>101</v>
      </c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</row>
    <row r="4" spans="3:20" ht="46.5" customHeight="1" x14ac:dyDescent="0.3">
      <c r="C4" s="68" t="s">
        <v>28</v>
      </c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</row>
    <row r="5" spans="3:20" ht="36" customHeight="1" x14ac:dyDescent="0.3">
      <c r="C5" s="67"/>
      <c r="D5" s="26"/>
      <c r="E5" s="25"/>
      <c r="F5" s="27"/>
      <c r="G5" s="27"/>
      <c r="H5" s="2"/>
      <c r="K5" s="29"/>
      <c r="L5" s="29"/>
      <c r="M5" s="29"/>
      <c r="N5" s="29"/>
      <c r="O5" s="29"/>
      <c r="P5" s="29"/>
      <c r="Q5" s="29"/>
      <c r="R5" s="29"/>
      <c r="S5" s="29"/>
      <c r="T5" s="30" t="s">
        <v>29</v>
      </c>
    </row>
    <row r="6" spans="3:20" ht="32.450000000000003" customHeight="1" x14ac:dyDescent="0.3">
      <c r="C6" s="69" t="s">
        <v>1</v>
      </c>
      <c r="D6" s="70" t="s">
        <v>97</v>
      </c>
      <c r="E6" s="71" t="s">
        <v>2</v>
      </c>
      <c r="F6" s="71"/>
      <c r="G6" s="71"/>
      <c r="H6" s="72" t="s">
        <v>98</v>
      </c>
      <c r="I6" s="73" t="s">
        <v>100</v>
      </c>
      <c r="J6" s="69" t="s">
        <v>2</v>
      </c>
      <c r="K6" s="69"/>
      <c r="L6" s="69"/>
      <c r="M6" s="73" t="s">
        <v>99</v>
      </c>
      <c r="N6" s="69" t="s">
        <v>2</v>
      </c>
      <c r="O6" s="69"/>
      <c r="P6" s="69"/>
      <c r="Q6" s="74" t="s">
        <v>62</v>
      </c>
      <c r="R6" s="69" t="s">
        <v>2</v>
      </c>
      <c r="S6" s="69"/>
      <c r="T6" s="69"/>
    </row>
    <row r="7" spans="3:20" ht="12.75" customHeight="1" x14ac:dyDescent="0.3">
      <c r="C7" s="69"/>
      <c r="D7" s="70" t="s">
        <v>3</v>
      </c>
      <c r="E7" s="75" t="s">
        <v>4</v>
      </c>
      <c r="F7" s="75" t="s">
        <v>5</v>
      </c>
      <c r="G7" s="76" t="s">
        <v>11</v>
      </c>
      <c r="H7" s="72"/>
      <c r="I7" s="73" t="s">
        <v>6</v>
      </c>
      <c r="J7" s="77" t="s">
        <v>4</v>
      </c>
      <c r="K7" s="75" t="s">
        <v>5</v>
      </c>
      <c r="L7" s="76" t="s">
        <v>11</v>
      </c>
      <c r="M7" s="73" t="s">
        <v>6</v>
      </c>
      <c r="N7" s="77" t="s">
        <v>4</v>
      </c>
      <c r="O7" s="75" t="s">
        <v>5</v>
      </c>
      <c r="P7" s="76" t="s">
        <v>11</v>
      </c>
      <c r="Q7" s="74" t="s">
        <v>6</v>
      </c>
      <c r="R7" s="77" t="s">
        <v>4</v>
      </c>
      <c r="S7" s="75" t="s">
        <v>5</v>
      </c>
      <c r="T7" s="76" t="s">
        <v>11</v>
      </c>
    </row>
    <row r="8" spans="3:20" ht="12.75" customHeight="1" x14ac:dyDescent="0.3">
      <c r="C8" s="69"/>
      <c r="D8" s="70"/>
      <c r="E8" s="75"/>
      <c r="F8" s="75"/>
      <c r="G8" s="76"/>
      <c r="H8" s="72"/>
      <c r="I8" s="73" t="s">
        <v>7</v>
      </c>
      <c r="J8" s="77"/>
      <c r="K8" s="75"/>
      <c r="L8" s="76"/>
      <c r="M8" s="73" t="s">
        <v>7</v>
      </c>
      <c r="N8" s="77"/>
      <c r="O8" s="75"/>
      <c r="P8" s="76"/>
      <c r="Q8" s="74" t="s">
        <v>7</v>
      </c>
      <c r="R8" s="77"/>
      <c r="S8" s="75"/>
      <c r="T8" s="76"/>
    </row>
    <row r="9" spans="3:20" ht="72.599999999999994" customHeight="1" x14ac:dyDescent="0.3">
      <c r="C9" s="69"/>
      <c r="D9" s="70"/>
      <c r="E9" s="75"/>
      <c r="F9" s="75"/>
      <c r="G9" s="76"/>
      <c r="H9" s="72"/>
      <c r="I9" s="73"/>
      <c r="J9" s="77"/>
      <c r="K9" s="75"/>
      <c r="L9" s="76"/>
      <c r="M9" s="73"/>
      <c r="N9" s="77"/>
      <c r="O9" s="75"/>
      <c r="P9" s="76"/>
      <c r="Q9" s="74"/>
      <c r="R9" s="77"/>
      <c r="S9" s="75"/>
      <c r="T9" s="76"/>
    </row>
    <row r="10" spans="3:20" ht="107.25" customHeight="1" x14ac:dyDescent="0.3">
      <c r="C10" s="69"/>
      <c r="D10" s="70"/>
      <c r="E10" s="75"/>
      <c r="F10" s="75"/>
      <c r="G10" s="76"/>
      <c r="H10" s="72"/>
      <c r="I10" s="73"/>
      <c r="J10" s="77"/>
      <c r="K10" s="75"/>
      <c r="L10" s="76"/>
      <c r="M10" s="73"/>
      <c r="N10" s="77"/>
      <c r="O10" s="75"/>
      <c r="P10" s="76"/>
      <c r="Q10" s="74"/>
      <c r="R10" s="77"/>
      <c r="S10" s="75"/>
      <c r="T10" s="76"/>
    </row>
    <row r="11" spans="3:20" ht="24.75" customHeight="1" x14ac:dyDescent="0.3">
      <c r="C11" s="13">
        <v>1</v>
      </c>
      <c r="D11" s="14">
        <v>2</v>
      </c>
      <c r="E11" s="13">
        <v>3</v>
      </c>
      <c r="F11" s="15">
        <v>4</v>
      </c>
      <c r="G11" s="15">
        <v>5</v>
      </c>
      <c r="H11" s="15">
        <v>6</v>
      </c>
      <c r="I11" s="13">
        <v>7</v>
      </c>
      <c r="J11" s="13">
        <v>8</v>
      </c>
      <c r="K11" s="15">
        <v>9</v>
      </c>
      <c r="L11" s="15">
        <v>10</v>
      </c>
      <c r="M11" s="19">
        <v>11</v>
      </c>
      <c r="N11" s="13">
        <v>12</v>
      </c>
      <c r="O11" s="15">
        <v>13</v>
      </c>
      <c r="P11" s="15">
        <v>14</v>
      </c>
      <c r="Q11" s="16" t="s">
        <v>15</v>
      </c>
      <c r="R11" s="13" t="s">
        <v>14</v>
      </c>
      <c r="S11" s="15" t="s">
        <v>16</v>
      </c>
      <c r="T11" s="15" t="s">
        <v>17</v>
      </c>
    </row>
    <row r="12" spans="3:20" s="43" customFormat="1" ht="28.15" customHeight="1" x14ac:dyDescent="0.35">
      <c r="C12" s="34" t="s">
        <v>30</v>
      </c>
      <c r="D12" s="47"/>
      <c r="E12" s="8"/>
      <c r="F12" s="8"/>
      <c r="G12" s="8"/>
      <c r="H12" s="8"/>
      <c r="I12" s="48"/>
      <c r="J12" s="8"/>
      <c r="K12" s="8"/>
      <c r="L12" s="8"/>
      <c r="M12" s="48"/>
      <c r="N12" s="8"/>
      <c r="O12" s="8"/>
      <c r="P12" s="8"/>
      <c r="Q12" s="47"/>
      <c r="R12" s="8"/>
      <c r="S12" s="8"/>
      <c r="T12" s="8"/>
    </row>
    <row r="13" spans="3:20" s="43" customFormat="1" ht="38.450000000000003" customHeight="1" x14ac:dyDescent="0.35">
      <c r="C13" s="35" t="s">
        <v>55</v>
      </c>
      <c r="D13" s="49">
        <f t="shared" ref="D13:D14" si="0">E13+F13</f>
        <v>46293100</v>
      </c>
      <c r="E13" s="9">
        <f>E14+E15+E20</f>
        <v>46293100</v>
      </c>
      <c r="F13" s="9">
        <f t="shared" ref="F13:H13" si="1">F14+F15+F20</f>
        <v>0</v>
      </c>
      <c r="G13" s="9">
        <f t="shared" si="1"/>
        <v>0</v>
      </c>
      <c r="H13" s="9">
        <f t="shared" si="1"/>
        <v>32850500</v>
      </c>
      <c r="I13" s="49">
        <f t="shared" ref="I13:I14" si="2">J13+K13</f>
        <v>33986372.640000001</v>
      </c>
      <c r="J13" s="9">
        <f>J14+J15+J20</f>
        <v>33986372.640000001</v>
      </c>
      <c r="K13" s="9">
        <f t="shared" ref="K13:L13" si="3">K14+K15+K20</f>
        <v>0</v>
      </c>
      <c r="L13" s="9">
        <f t="shared" si="3"/>
        <v>0</v>
      </c>
      <c r="M13" s="49">
        <f t="shared" ref="M13:M14" si="4">N13+O13</f>
        <v>30762914.940000001</v>
      </c>
      <c r="N13" s="9">
        <f>N14+N15+N20</f>
        <v>30762914.940000001</v>
      </c>
      <c r="O13" s="9">
        <f t="shared" ref="O13:P13" si="5">O14+O15+O20</f>
        <v>0</v>
      </c>
      <c r="P13" s="9">
        <f t="shared" si="5"/>
        <v>0</v>
      </c>
      <c r="Q13" s="9">
        <f>I13-M13</f>
        <v>3223457.6999999993</v>
      </c>
      <c r="R13" s="9">
        <f>J13-N13</f>
        <v>3223457.6999999993</v>
      </c>
      <c r="S13" s="9">
        <f>K13-O13</f>
        <v>0</v>
      </c>
      <c r="T13" s="9">
        <f>L13-P13</f>
        <v>0</v>
      </c>
    </row>
    <row r="14" spans="3:20" s="43" customFormat="1" ht="94.9" customHeight="1" x14ac:dyDescent="0.35">
      <c r="C14" s="36" t="s">
        <v>31</v>
      </c>
      <c r="D14" s="49">
        <f t="shared" si="0"/>
        <v>100</v>
      </c>
      <c r="E14" s="9">
        <v>100</v>
      </c>
      <c r="F14" s="9">
        <v>0</v>
      </c>
      <c r="G14" s="9">
        <v>0</v>
      </c>
      <c r="H14" s="9">
        <v>0</v>
      </c>
      <c r="I14" s="49">
        <f t="shared" si="2"/>
        <v>0</v>
      </c>
      <c r="J14" s="9">
        <v>0</v>
      </c>
      <c r="K14" s="9">
        <v>0</v>
      </c>
      <c r="L14" s="9">
        <v>0</v>
      </c>
      <c r="M14" s="49">
        <f t="shared" si="4"/>
        <v>117.28</v>
      </c>
      <c r="N14" s="50">
        <v>117.28</v>
      </c>
      <c r="O14" s="9">
        <v>0</v>
      </c>
      <c r="P14" s="9">
        <v>0</v>
      </c>
      <c r="Q14" s="9">
        <f t="shared" ref="Q14:T46" si="6">I14-M14</f>
        <v>-117.28</v>
      </c>
      <c r="R14" s="9">
        <f t="shared" si="6"/>
        <v>-117.28</v>
      </c>
      <c r="S14" s="9">
        <f t="shared" si="6"/>
        <v>0</v>
      </c>
      <c r="T14" s="9">
        <f t="shared" si="6"/>
        <v>0</v>
      </c>
    </row>
    <row r="15" spans="3:20" s="43" customFormat="1" ht="28.15" customHeight="1" x14ac:dyDescent="0.35">
      <c r="C15" s="36" t="s">
        <v>58</v>
      </c>
      <c r="D15" s="49">
        <f>E15+F15</f>
        <v>19045000</v>
      </c>
      <c r="E15" s="9">
        <f>E16+E17+E18+E19</f>
        <v>19045000</v>
      </c>
      <c r="F15" s="9">
        <f t="shared" ref="F15:H15" si="7">F16+F17+F18+F19</f>
        <v>0</v>
      </c>
      <c r="G15" s="9">
        <f t="shared" si="7"/>
        <v>0</v>
      </c>
      <c r="H15" s="9">
        <f t="shared" si="7"/>
        <v>13728500</v>
      </c>
      <c r="I15" s="49">
        <f>J15+K15</f>
        <v>14710155.82</v>
      </c>
      <c r="J15" s="9">
        <f>J16+J17+J18+J19</f>
        <v>14710155.82</v>
      </c>
      <c r="K15" s="9">
        <f t="shared" ref="K15:L15" si="8">K16+K17+K18+K19</f>
        <v>0</v>
      </c>
      <c r="L15" s="9">
        <f t="shared" si="8"/>
        <v>0</v>
      </c>
      <c r="M15" s="49">
        <f>N15+O15</f>
        <v>13000397.17</v>
      </c>
      <c r="N15" s="50">
        <f>N16+N17+N18+N19</f>
        <v>13000397.17</v>
      </c>
      <c r="O15" s="9">
        <f t="shared" ref="O15:P15" si="9">O16+O17+O18+O19</f>
        <v>0</v>
      </c>
      <c r="P15" s="9">
        <f t="shared" si="9"/>
        <v>0</v>
      </c>
      <c r="Q15" s="9">
        <f t="shared" si="6"/>
        <v>1709758.6500000004</v>
      </c>
      <c r="R15" s="9">
        <f t="shared" si="6"/>
        <v>1709758.6500000004</v>
      </c>
      <c r="S15" s="9">
        <f t="shared" si="6"/>
        <v>0</v>
      </c>
      <c r="T15" s="9">
        <f t="shared" si="6"/>
        <v>0</v>
      </c>
    </row>
    <row r="16" spans="3:20" s="43" customFormat="1" ht="65.45" customHeight="1" x14ac:dyDescent="0.35">
      <c r="C16" s="36" t="s">
        <v>32</v>
      </c>
      <c r="D16" s="49">
        <f t="shared" ref="D16:D54" si="10">E16+F16</f>
        <v>12000</v>
      </c>
      <c r="E16" s="9">
        <v>12000</v>
      </c>
      <c r="F16" s="9">
        <v>0</v>
      </c>
      <c r="G16" s="9">
        <v>0</v>
      </c>
      <c r="H16" s="9">
        <v>8500</v>
      </c>
      <c r="I16" s="49">
        <f t="shared" ref="I16:I46" si="11">J16+K16</f>
        <v>10178.23</v>
      </c>
      <c r="J16" s="50">
        <v>10178.23</v>
      </c>
      <c r="K16" s="9">
        <v>0</v>
      </c>
      <c r="L16" s="9">
        <v>0</v>
      </c>
      <c r="M16" s="49">
        <f t="shared" ref="M16:M46" si="12">N16+O16</f>
        <v>8841.69</v>
      </c>
      <c r="N16" s="50">
        <v>8841.69</v>
      </c>
      <c r="O16" s="9">
        <v>0</v>
      </c>
      <c r="P16" s="9">
        <v>0</v>
      </c>
      <c r="Q16" s="9">
        <f t="shared" si="6"/>
        <v>1336.5399999999991</v>
      </c>
      <c r="R16" s="9">
        <f t="shared" si="6"/>
        <v>1336.5399999999991</v>
      </c>
      <c r="S16" s="9">
        <f t="shared" si="6"/>
        <v>0</v>
      </c>
      <c r="T16" s="9">
        <f t="shared" si="6"/>
        <v>0</v>
      </c>
    </row>
    <row r="17" spans="3:20" s="43" customFormat="1" ht="65.45" customHeight="1" x14ac:dyDescent="0.35">
      <c r="C17" s="36" t="s">
        <v>33</v>
      </c>
      <c r="D17" s="49">
        <f t="shared" si="10"/>
        <v>446500</v>
      </c>
      <c r="E17" s="9">
        <v>446500</v>
      </c>
      <c r="F17" s="9">
        <v>0</v>
      </c>
      <c r="G17" s="9">
        <v>0</v>
      </c>
      <c r="H17" s="9">
        <v>320000</v>
      </c>
      <c r="I17" s="49">
        <f t="shared" si="11"/>
        <v>740087.76</v>
      </c>
      <c r="J17" s="50">
        <v>740087.76</v>
      </c>
      <c r="K17" s="9">
        <v>0</v>
      </c>
      <c r="L17" s="9">
        <v>0</v>
      </c>
      <c r="M17" s="49">
        <f t="shared" si="12"/>
        <v>327970.18</v>
      </c>
      <c r="N17" s="50">
        <v>327970.18</v>
      </c>
      <c r="O17" s="9">
        <v>0</v>
      </c>
      <c r="P17" s="9">
        <v>0</v>
      </c>
      <c r="Q17" s="9">
        <f t="shared" si="6"/>
        <v>412117.58</v>
      </c>
      <c r="R17" s="9">
        <f t="shared" si="6"/>
        <v>412117.58</v>
      </c>
      <c r="S17" s="9">
        <f t="shared" si="6"/>
        <v>0</v>
      </c>
      <c r="T17" s="9">
        <f t="shared" si="6"/>
        <v>0</v>
      </c>
    </row>
    <row r="18" spans="3:20" s="43" customFormat="1" ht="65.45" customHeight="1" x14ac:dyDescent="0.35">
      <c r="C18" s="36" t="s">
        <v>34</v>
      </c>
      <c r="D18" s="49">
        <f t="shared" si="10"/>
        <v>5719000</v>
      </c>
      <c r="E18" s="9">
        <v>5719000</v>
      </c>
      <c r="F18" s="9">
        <v>0</v>
      </c>
      <c r="G18" s="9">
        <v>0</v>
      </c>
      <c r="H18" s="9">
        <v>4050000</v>
      </c>
      <c r="I18" s="49">
        <f t="shared" si="11"/>
        <v>5056447.8899999997</v>
      </c>
      <c r="J18" s="50">
        <v>5056447.8899999997</v>
      </c>
      <c r="K18" s="9">
        <v>0</v>
      </c>
      <c r="L18" s="9">
        <v>0</v>
      </c>
      <c r="M18" s="49">
        <f t="shared" si="12"/>
        <v>4387659.33</v>
      </c>
      <c r="N18" s="50">
        <v>4387659.33</v>
      </c>
      <c r="O18" s="9">
        <v>0</v>
      </c>
      <c r="P18" s="9">
        <v>0</v>
      </c>
      <c r="Q18" s="9">
        <f t="shared" si="6"/>
        <v>668788.55999999959</v>
      </c>
      <c r="R18" s="9">
        <f t="shared" si="6"/>
        <v>668788.55999999959</v>
      </c>
      <c r="S18" s="9">
        <f t="shared" si="6"/>
        <v>0</v>
      </c>
      <c r="T18" s="9">
        <f t="shared" si="6"/>
        <v>0</v>
      </c>
    </row>
    <row r="19" spans="3:20" s="43" customFormat="1" ht="65.45" customHeight="1" x14ac:dyDescent="0.35">
      <c r="C19" s="36" t="s">
        <v>35</v>
      </c>
      <c r="D19" s="49">
        <f t="shared" si="10"/>
        <v>12867500</v>
      </c>
      <c r="E19" s="9">
        <v>12867500</v>
      </c>
      <c r="F19" s="9">
        <v>0</v>
      </c>
      <c r="G19" s="9">
        <v>0</v>
      </c>
      <c r="H19" s="9">
        <v>9350000</v>
      </c>
      <c r="I19" s="49">
        <f t="shared" si="11"/>
        <v>8903441.9399999995</v>
      </c>
      <c r="J19" s="50">
        <v>8903441.9399999995</v>
      </c>
      <c r="K19" s="9">
        <v>0</v>
      </c>
      <c r="L19" s="9">
        <v>0</v>
      </c>
      <c r="M19" s="49">
        <f t="shared" si="12"/>
        <v>8275925.9699999997</v>
      </c>
      <c r="N19" s="50">
        <v>8275925.9699999997</v>
      </c>
      <c r="O19" s="9">
        <v>0</v>
      </c>
      <c r="P19" s="9">
        <v>0</v>
      </c>
      <c r="Q19" s="9">
        <f t="shared" si="6"/>
        <v>627515.96999999974</v>
      </c>
      <c r="R19" s="9">
        <f t="shared" si="6"/>
        <v>627515.96999999974</v>
      </c>
      <c r="S19" s="9">
        <f t="shared" si="6"/>
        <v>0</v>
      </c>
      <c r="T19" s="9">
        <f t="shared" si="6"/>
        <v>0</v>
      </c>
    </row>
    <row r="20" spans="3:20" s="43" customFormat="1" ht="30.75" customHeight="1" x14ac:dyDescent="0.35">
      <c r="C20" s="36" t="s">
        <v>36</v>
      </c>
      <c r="D20" s="49">
        <f>E20+F20</f>
        <v>27248000</v>
      </c>
      <c r="E20" s="9">
        <f>E22+E23+E21</f>
        <v>27248000</v>
      </c>
      <c r="F20" s="9">
        <f t="shared" ref="F20:H20" si="13">F22+F23</f>
        <v>0</v>
      </c>
      <c r="G20" s="9">
        <f t="shared" si="13"/>
        <v>0</v>
      </c>
      <c r="H20" s="9">
        <f t="shared" si="13"/>
        <v>19122000</v>
      </c>
      <c r="I20" s="49">
        <f t="shared" si="11"/>
        <v>19276216.82</v>
      </c>
      <c r="J20" s="50">
        <f>J22+J23+J21</f>
        <v>19276216.82</v>
      </c>
      <c r="K20" s="9">
        <f t="shared" ref="K20:L20" si="14">K22+K23</f>
        <v>0</v>
      </c>
      <c r="L20" s="9">
        <f t="shared" si="14"/>
        <v>0</v>
      </c>
      <c r="M20" s="49">
        <f t="shared" si="12"/>
        <v>17762400.490000002</v>
      </c>
      <c r="N20" s="50">
        <f>N22+N23</f>
        <v>17762400.490000002</v>
      </c>
      <c r="O20" s="9">
        <f t="shared" ref="O20:P20" si="15">O22+O23</f>
        <v>0</v>
      </c>
      <c r="P20" s="9">
        <f t="shared" si="15"/>
        <v>0</v>
      </c>
      <c r="Q20" s="9">
        <f t="shared" si="6"/>
        <v>1513816.3299999982</v>
      </c>
      <c r="R20" s="50">
        <f>J20-N20</f>
        <v>1513816.3299999982</v>
      </c>
      <c r="S20" s="9">
        <f t="shared" si="6"/>
        <v>0</v>
      </c>
      <c r="T20" s="9">
        <f t="shared" si="6"/>
        <v>0</v>
      </c>
    </row>
    <row r="21" spans="3:20" s="43" customFormat="1" ht="30.75" customHeight="1" x14ac:dyDescent="0.35">
      <c r="C21" s="36" t="s">
        <v>54</v>
      </c>
      <c r="D21" s="49">
        <f t="shared" si="10"/>
        <v>0</v>
      </c>
      <c r="E21" s="9">
        <v>0</v>
      </c>
      <c r="F21" s="9">
        <v>0</v>
      </c>
      <c r="G21" s="9">
        <v>0</v>
      </c>
      <c r="H21" s="9">
        <v>0</v>
      </c>
      <c r="I21" s="49">
        <f t="shared" si="11"/>
        <v>0</v>
      </c>
      <c r="J21" s="50">
        <v>0</v>
      </c>
      <c r="K21" s="9">
        <v>0</v>
      </c>
      <c r="L21" s="9">
        <v>0</v>
      </c>
      <c r="M21" s="49">
        <f t="shared" si="12"/>
        <v>0</v>
      </c>
      <c r="N21" s="50">
        <v>0</v>
      </c>
      <c r="O21" s="9">
        <v>0</v>
      </c>
      <c r="P21" s="9">
        <v>0</v>
      </c>
      <c r="Q21" s="9">
        <f t="shared" si="6"/>
        <v>0</v>
      </c>
      <c r="R21" s="50">
        <f>J21-N21</f>
        <v>0</v>
      </c>
      <c r="S21" s="9">
        <f t="shared" si="6"/>
        <v>0</v>
      </c>
      <c r="T21" s="9">
        <f t="shared" si="6"/>
        <v>0</v>
      </c>
    </row>
    <row r="22" spans="3:20" s="43" customFormat="1" ht="33.75" customHeight="1" x14ac:dyDescent="0.35">
      <c r="C22" s="36" t="s">
        <v>56</v>
      </c>
      <c r="D22" s="49">
        <f t="shared" si="10"/>
        <v>1451000</v>
      </c>
      <c r="E22" s="9">
        <v>1451000</v>
      </c>
      <c r="F22" s="9">
        <v>0</v>
      </c>
      <c r="G22" s="9">
        <v>0</v>
      </c>
      <c r="H22" s="50">
        <v>1022000</v>
      </c>
      <c r="I22" s="49">
        <f t="shared" si="11"/>
        <v>1189611.5</v>
      </c>
      <c r="J22" s="50">
        <v>1189611.5</v>
      </c>
      <c r="K22" s="9">
        <v>0</v>
      </c>
      <c r="L22" s="9">
        <v>0</v>
      </c>
      <c r="M22" s="49">
        <f t="shared" si="12"/>
        <v>811597.92</v>
      </c>
      <c r="N22" s="50">
        <v>811597.92</v>
      </c>
      <c r="O22" s="9">
        <v>0</v>
      </c>
      <c r="P22" s="9">
        <v>0</v>
      </c>
      <c r="Q22" s="9">
        <f t="shared" si="6"/>
        <v>378013.57999999996</v>
      </c>
      <c r="R22" s="50">
        <f t="shared" si="6"/>
        <v>378013.57999999996</v>
      </c>
      <c r="S22" s="9">
        <f t="shared" si="6"/>
        <v>0</v>
      </c>
      <c r="T22" s="9">
        <f t="shared" si="6"/>
        <v>0</v>
      </c>
    </row>
    <row r="23" spans="3:20" s="43" customFormat="1" ht="37.15" customHeight="1" x14ac:dyDescent="0.35">
      <c r="C23" s="36" t="s">
        <v>57</v>
      </c>
      <c r="D23" s="49">
        <f t="shared" si="10"/>
        <v>25797000</v>
      </c>
      <c r="E23" s="9">
        <v>25797000</v>
      </c>
      <c r="F23" s="9">
        <v>0</v>
      </c>
      <c r="G23" s="9">
        <v>0</v>
      </c>
      <c r="H23" s="50">
        <v>18100000</v>
      </c>
      <c r="I23" s="49">
        <f t="shared" si="11"/>
        <v>18086605.32</v>
      </c>
      <c r="J23" s="50">
        <v>18086605.32</v>
      </c>
      <c r="K23" s="9">
        <v>0</v>
      </c>
      <c r="L23" s="9">
        <v>0</v>
      </c>
      <c r="M23" s="49">
        <f t="shared" si="12"/>
        <v>16950802.57</v>
      </c>
      <c r="N23" s="50">
        <v>16950802.57</v>
      </c>
      <c r="O23" s="9">
        <v>0</v>
      </c>
      <c r="P23" s="9">
        <v>0</v>
      </c>
      <c r="Q23" s="9">
        <f t="shared" si="6"/>
        <v>1135802.75</v>
      </c>
      <c r="R23" s="50">
        <f t="shared" si="6"/>
        <v>1135802.75</v>
      </c>
      <c r="S23" s="9">
        <f t="shared" si="6"/>
        <v>0</v>
      </c>
      <c r="T23" s="9">
        <f t="shared" si="6"/>
        <v>0</v>
      </c>
    </row>
    <row r="24" spans="3:20" s="43" customFormat="1" ht="35.450000000000003" customHeight="1" x14ac:dyDescent="0.35">
      <c r="C24" s="37" t="s">
        <v>37</v>
      </c>
      <c r="D24" s="49">
        <f t="shared" si="10"/>
        <v>1771373.1</v>
      </c>
      <c r="E24" s="9">
        <f>E25+E26+E27+E28</f>
        <v>847010</v>
      </c>
      <c r="F24" s="9">
        <f t="shared" ref="F24:H24" si="16">F25+F26+F27+F28</f>
        <v>924363.1</v>
      </c>
      <c r="G24" s="9">
        <f t="shared" si="16"/>
        <v>0</v>
      </c>
      <c r="H24" s="9">
        <f t="shared" si="16"/>
        <v>405110</v>
      </c>
      <c r="I24" s="49">
        <f t="shared" si="11"/>
        <v>1256208.5</v>
      </c>
      <c r="J24" s="50">
        <f>J25+J26+J27+J28</f>
        <v>350051.91</v>
      </c>
      <c r="K24" s="9">
        <f t="shared" ref="K24:L24" si="17">K25+K26+K27+K28</f>
        <v>906156.59</v>
      </c>
      <c r="L24" s="9">
        <f t="shared" si="17"/>
        <v>0</v>
      </c>
      <c r="M24" s="49">
        <f t="shared" si="12"/>
        <v>3353180.92</v>
      </c>
      <c r="N24" s="50">
        <f>N25+N26+N27+N28</f>
        <v>945335.13</v>
      </c>
      <c r="O24" s="9">
        <f t="shared" ref="O24:P24" si="18">O25+O26+O27+O28</f>
        <v>2407845.79</v>
      </c>
      <c r="P24" s="9">
        <f t="shared" si="18"/>
        <v>0</v>
      </c>
      <c r="Q24" s="9">
        <f t="shared" si="6"/>
        <v>-2096972.42</v>
      </c>
      <c r="R24" s="9">
        <f t="shared" si="6"/>
        <v>-595283.22</v>
      </c>
      <c r="S24" s="9">
        <f t="shared" si="6"/>
        <v>-1501689.2000000002</v>
      </c>
      <c r="T24" s="9">
        <f t="shared" si="6"/>
        <v>0</v>
      </c>
    </row>
    <row r="25" spans="3:20" s="43" customFormat="1" ht="39.6" customHeight="1" x14ac:dyDescent="0.35">
      <c r="C25" s="38" t="s">
        <v>38</v>
      </c>
      <c r="D25" s="49">
        <f t="shared" si="10"/>
        <v>97010</v>
      </c>
      <c r="E25" s="9">
        <v>97010</v>
      </c>
      <c r="F25" s="9">
        <v>0</v>
      </c>
      <c r="G25" s="9">
        <v>0</v>
      </c>
      <c r="H25" s="9">
        <v>65110</v>
      </c>
      <c r="I25" s="49">
        <f t="shared" si="11"/>
        <v>122060.48</v>
      </c>
      <c r="J25" s="50">
        <v>122060.48</v>
      </c>
      <c r="K25" s="9">
        <v>0</v>
      </c>
      <c r="L25" s="9">
        <v>0</v>
      </c>
      <c r="M25" s="49">
        <f t="shared" si="12"/>
        <v>235427.46</v>
      </c>
      <c r="N25" s="50">
        <v>235427.46</v>
      </c>
      <c r="O25" s="9">
        <v>0</v>
      </c>
      <c r="P25" s="9">
        <v>0</v>
      </c>
      <c r="Q25" s="9">
        <f t="shared" si="6"/>
        <v>-113366.98</v>
      </c>
      <c r="R25" s="9">
        <f t="shared" si="6"/>
        <v>-113366.98</v>
      </c>
      <c r="S25" s="9">
        <f t="shared" si="6"/>
        <v>0</v>
      </c>
      <c r="T25" s="9">
        <f t="shared" si="6"/>
        <v>0</v>
      </c>
    </row>
    <row r="26" spans="3:20" s="43" customFormat="1" ht="119.25" customHeight="1" x14ac:dyDescent="0.35">
      <c r="C26" s="39" t="s">
        <v>66</v>
      </c>
      <c r="D26" s="49">
        <f t="shared" si="10"/>
        <v>750000</v>
      </c>
      <c r="E26" s="9">
        <v>750000</v>
      </c>
      <c r="F26" s="9">
        <v>0</v>
      </c>
      <c r="G26" s="9">
        <v>0</v>
      </c>
      <c r="H26" s="9">
        <v>340000</v>
      </c>
      <c r="I26" s="49">
        <f t="shared" si="11"/>
        <v>224146.63</v>
      </c>
      <c r="J26" s="50">
        <v>224146.63</v>
      </c>
      <c r="K26" s="9">
        <v>0</v>
      </c>
      <c r="L26" s="9">
        <v>0</v>
      </c>
      <c r="M26" s="49">
        <f t="shared" si="12"/>
        <v>672323.63</v>
      </c>
      <c r="N26" s="50">
        <v>672323.63</v>
      </c>
      <c r="O26" s="9">
        <v>0</v>
      </c>
      <c r="P26" s="9">
        <v>0</v>
      </c>
      <c r="Q26" s="9">
        <f t="shared" si="6"/>
        <v>-448177</v>
      </c>
      <c r="R26" s="9">
        <f t="shared" si="6"/>
        <v>-448177</v>
      </c>
      <c r="S26" s="9">
        <f t="shared" si="6"/>
        <v>0</v>
      </c>
      <c r="T26" s="9">
        <f t="shared" si="6"/>
        <v>0</v>
      </c>
    </row>
    <row r="27" spans="3:20" s="43" customFormat="1" ht="39" customHeight="1" x14ac:dyDescent="0.35">
      <c r="C27" s="38" t="s">
        <v>39</v>
      </c>
      <c r="D27" s="49">
        <f t="shared" si="10"/>
        <v>0</v>
      </c>
      <c r="E27" s="9">
        <v>0</v>
      </c>
      <c r="F27" s="9">
        <v>0</v>
      </c>
      <c r="G27" s="9">
        <v>0</v>
      </c>
      <c r="H27" s="9">
        <v>0</v>
      </c>
      <c r="I27" s="49">
        <f t="shared" si="11"/>
        <v>3844.8</v>
      </c>
      <c r="J27" s="50">
        <v>3844.8</v>
      </c>
      <c r="K27" s="9">
        <v>0</v>
      </c>
      <c r="L27" s="9">
        <v>0</v>
      </c>
      <c r="M27" s="49">
        <f t="shared" si="12"/>
        <v>37584.04</v>
      </c>
      <c r="N27" s="50">
        <v>37584.04</v>
      </c>
      <c r="O27" s="9">
        <v>0</v>
      </c>
      <c r="P27" s="9">
        <v>0</v>
      </c>
      <c r="Q27" s="9">
        <f t="shared" si="6"/>
        <v>-33739.24</v>
      </c>
      <c r="R27" s="9">
        <f t="shared" si="6"/>
        <v>-33739.24</v>
      </c>
      <c r="S27" s="9">
        <f t="shared" si="6"/>
        <v>0</v>
      </c>
      <c r="T27" s="9">
        <f t="shared" si="6"/>
        <v>0</v>
      </c>
    </row>
    <row r="28" spans="3:20" s="43" customFormat="1" ht="36.75" customHeight="1" x14ac:dyDescent="0.35">
      <c r="C28" s="17" t="s">
        <v>40</v>
      </c>
      <c r="D28" s="49">
        <f t="shared" si="10"/>
        <v>924363.1</v>
      </c>
      <c r="E28" s="9">
        <f>E29+E30</f>
        <v>0</v>
      </c>
      <c r="F28" s="9">
        <f t="shared" ref="F28:H28" si="19">F29+F30</f>
        <v>924363.1</v>
      </c>
      <c r="G28" s="9">
        <f t="shared" si="19"/>
        <v>0</v>
      </c>
      <c r="H28" s="9">
        <f t="shared" si="19"/>
        <v>0</v>
      </c>
      <c r="I28" s="49">
        <f t="shared" si="11"/>
        <v>906156.59</v>
      </c>
      <c r="J28" s="50">
        <f>J29+J30</f>
        <v>0</v>
      </c>
      <c r="K28" s="9">
        <f t="shared" ref="K28:L28" si="20">K29+K30</f>
        <v>906156.59</v>
      </c>
      <c r="L28" s="9">
        <f t="shared" si="20"/>
        <v>0</v>
      </c>
      <c r="M28" s="49">
        <f t="shared" si="12"/>
        <v>2407845.79</v>
      </c>
      <c r="N28" s="50">
        <f>N29+N30</f>
        <v>0</v>
      </c>
      <c r="O28" s="9">
        <f t="shared" ref="O28:P28" si="21">O29+O30</f>
        <v>2407845.79</v>
      </c>
      <c r="P28" s="9">
        <f t="shared" si="21"/>
        <v>0</v>
      </c>
      <c r="Q28" s="9">
        <f t="shared" si="6"/>
        <v>-1501689.2000000002</v>
      </c>
      <c r="R28" s="9">
        <f t="shared" si="6"/>
        <v>0</v>
      </c>
      <c r="S28" s="9">
        <f t="shared" si="6"/>
        <v>-1501689.2000000002</v>
      </c>
      <c r="T28" s="9">
        <f t="shared" si="6"/>
        <v>0</v>
      </c>
    </row>
    <row r="29" spans="3:20" s="43" customFormat="1" ht="54.6" customHeight="1" x14ac:dyDescent="0.35">
      <c r="C29" s="40" t="s">
        <v>41</v>
      </c>
      <c r="D29" s="49">
        <f t="shared" si="10"/>
        <v>462611</v>
      </c>
      <c r="E29" s="9">
        <v>0</v>
      </c>
      <c r="F29" s="9">
        <v>462611</v>
      </c>
      <c r="G29" s="9">
        <v>0</v>
      </c>
      <c r="H29" s="9">
        <v>0</v>
      </c>
      <c r="I29" s="49">
        <f t="shared" si="11"/>
        <v>444404.49</v>
      </c>
      <c r="J29" s="50">
        <v>0</v>
      </c>
      <c r="K29" s="9">
        <v>444404.49</v>
      </c>
      <c r="L29" s="9">
        <v>0</v>
      </c>
      <c r="M29" s="49">
        <f t="shared" si="12"/>
        <v>435803.79</v>
      </c>
      <c r="N29" s="50">
        <v>0</v>
      </c>
      <c r="O29" s="9">
        <f>433139.35+2664.44</f>
        <v>435803.79</v>
      </c>
      <c r="P29" s="9">
        <v>0</v>
      </c>
      <c r="Q29" s="9">
        <f t="shared" si="6"/>
        <v>8600.7000000000116</v>
      </c>
      <c r="R29" s="9">
        <f t="shared" si="6"/>
        <v>0</v>
      </c>
      <c r="S29" s="9">
        <f t="shared" si="6"/>
        <v>8600.7000000000116</v>
      </c>
      <c r="T29" s="9">
        <f t="shared" si="6"/>
        <v>0</v>
      </c>
    </row>
    <row r="30" spans="3:20" s="43" customFormat="1" ht="43.9" customHeight="1" x14ac:dyDescent="0.35">
      <c r="C30" s="40" t="s">
        <v>42</v>
      </c>
      <c r="D30" s="49">
        <f t="shared" si="10"/>
        <v>461752.1</v>
      </c>
      <c r="E30" s="9">
        <v>0</v>
      </c>
      <c r="F30" s="9">
        <v>461752.1</v>
      </c>
      <c r="G30" s="9">
        <v>0</v>
      </c>
      <c r="H30" s="9">
        <v>0</v>
      </c>
      <c r="I30" s="49">
        <f t="shared" si="11"/>
        <v>461752.1</v>
      </c>
      <c r="J30" s="50">
        <v>0</v>
      </c>
      <c r="K30" s="9">
        <v>461752.1</v>
      </c>
      <c r="L30" s="9">
        <v>0</v>
      </c>
      <c r="M30" s="49">
        <f t="shared" si="12"/>
        <v>1972042</v>
      </c>
      <c r="N30" s="50">
        <v>0</v>
      </c>
      <c r="O30" s="9">
        <v>1972042</v>
      </c>
      <c r="P30" s="9">
        <v>0</v>
      </c>
      <c r="Q30" s="9">
        <f t="shared" si="6"/>
        <v>-1510289.9</v>
      </c>
      <c r="R30" s="9">
        <f t="shared" si="6"/>
        <v>0</v>
      </c>
      <c r="S30" s="9">
        <f t="shared" si="6"/>
        <v>-1510289.9</v>
      </c>
      <c r="T30" s="9">
        <f t="shared" si="6"/>
        <v>0</v>
      </c>
    </row>
    <row r="31" spans="3:20" s="43" customFormat="1" ht="30.6" customHeight="1" x14ac:dyDescent="0.35">
      <c r="C31" s="37" t="s">
        <v>43</v>
      </c>
      <c r="D31" s="49">
        <f>E31+F31</f>
        <v>66623553.590000004</v>
      </c>
      <c r="E31" s="9">
        <f>E32+E33+E34</f>
        <v>49451588.590000004</v>
      </c>
      <c r="F31" s="9">
        <f t="shared" ref="F31:G31" si="22">F32+F33</f>
        <v>17171965</v>
      </c>
      <c r="G31" s="9">
        <f t="shared" si="22"/>
        <v>17171965</v>
      </c>
      <c r="H31" s="9">
        <f>H32+H33+H34</f>
        <v>34725956.590000004</v>
      </c>
      <c r="I31" s="49">
        <f t="shared" si="11"/>
        <v>34724962.590000004</v>
      </c>
      <c r="J31" s="50">
        <f>J32+J33+J34</f>
        <v>34724962.590000004</v>
      </c>
      <c r="K31" s="9">
        <f>K32+K33+K34</f>
        <v>0</v>
      </c>
      <c r="L31" s="9">
        <f>L32+L33+L34</f>
        <v>0</v>
      </c>
      <c r="M31" s="49">
        <f t="shared" si="12"/>
        <v>31717564.950000003</v>
      </c>
      <c r="N31" s="50">
        <f>N32+N33+N34</f>
        <v>31717564.950000003</v>
      </c>
      <c r="O31" s="9">
        <f>O32+O33+O34</f>
        <v>0</v>
      </c>
      <c r="P31" s="9">
        <f>P32+P33+P34</f>
        <v>0</v>
      </c>
      <c r="Q31" s="9">
        <f>I31-M31</f>
        <v>3007397.6400000006</v>
      </c>
      <c r="R31" s="9">
        <f t="shared" si="6"/>
        <v>3007397.6400000006</v>
      </c>
      <c r="S31" s="9">
        <f t="shared" si="6"/>
        <v>0</v>
      </c>
      <c r="T31" s="9">
        <f t="shared" si="6"/>
        <v>0</v>
      </c>
    </row>
    <row r="32" spans="3:20" s="43" customFormat="1" ht="40.9" customHeight="1" x14ac:dyDescent="0.35">
      <c r="C32" s="36" t="s">
        <v>51</v>
      </c>
      <c r="D32" s="49">
        <f t="shared" si="10"/>
        <v>47203400</v>
      </c>
      <c r="E32" s="9">
        <v>47203400</v>
      </c>
      <c r="F32" s="9">
        <v>0</v>
      </c>
      <c r="G32" s="9">
        <v>0</v>
      </c>
      <c r="H32" s="9">
        <v>32509000</v>
      </c>
      <c r="I32" s="49">
        <f>J32+K32</f>
        <v>32509000</v>
      </c>
      <c r="J32" s="50">
        <v>32509000</v>
      </c>
      <c r="K32" s="9">
        <v>0</v>
      </c>
      <c r="L32" s="9">
        <v>0</v>
      </c>
      <c r="M32" s="49">
        <f>N32+O32</f>
        <v>25104400.030000001</v>
      </c>
      <c r="N32" s="50">
        <v>25104400.030000001</v>
      </c>
      <c r="O32" s="9">
        <v>0</v>
      </c>
      <c r="P32" s="9">
        <v>0</v>
      </c>
      <c r="Q32" s="9">
        <f t="shared" si="6"/>
        <v>7404599.9699999988</v>
      </c>
      <c r="R32" s="9">
        <f t="shared" si="6"/>
        <v>7404599.9699999988</v>
      </c>
      <c r="S32" s="9">
        <f t="shared" si="6"/>
        <v>0</v>
      </c>
      <c r="T32" s="9">
        <f t="shared" si="6"/>
        <v>0</v>
      </c>
    </row>
    <row r="33" spans="1:20" s="43" customFormat="1" ht="40.9" customHeight="1" x14ac:dyDescent="0.35">
      <c r="C33" s="36" t="s">
        <v>44</v>
      </c>
      <c r="D33" s="49">
        <f>E33+F33</f>
        <v>19420153.59</v>
      </c>
      <c r="E33" s="9">
        <v>2248188.59</v>
      </c>
      <c r="F33" s="9">
        <v>17171965</v>
      </c>
      <c r="G33" s="9">
        <v>17171965</v>
      </c>
      <c r="H33" s="9">
        <f>2064647.59+113269+39040</f>
        <v>2216956.59</v>
      </c>
      <c r="I33" s="49">
        <f t="shared" si="11"/>
        <v>2215962.59</v>
      </c>
      <c r="J33" s="50">
        <v>2215962.59</v>
      </c>
      <c r="K33" s="9">
        <v>0</v>
      </c>
      <c r="L33" s="9">
        <v>0</v>
      </c>
      <c r="M33" s="49">
        <f t="shared" si="12"/>
        <v>6613164.9199999999</v>
      </c>
      <c r="N33" s="50">
        <f>2189001.9+4368033.02+56130</f>
        <v>6613164.9199999999</v>
      </c>
      <c r="O33" s="9">
        <v>0</v>
      </c>
      <c r="P33" s="9">
        <v>0</v>
      </c>
      <c r="Q33" s="9">
        <f t="shared" si="6"/>
        <v>-4397202.33</v>
      </c>
      <c r="R33" s="9">
        <f t="shared" si="6"/>
        <v>-4397202.33</v>
      </c>
      <c r="S33" s="9">
        <f t="shared" si="6"/>
        <v>0</v>
      </c>
      <c r="T33" s="9">
        <f t="shared" si="6"/>
        <v>0</v>
      </c>
    </row>
    <row r="34" spans="1:20" s="43" customFormat="1" ht="40.9" customHeight="1" x14ac:dyDescent="0.35">
      <c r="C34" s="36"/>
      <c r="D34" s="49">
        <f>E34+F34</f>
        <v>0</v>
      </c>
      <c r="E34" s="9">
        <v>0</v>
      </c>
      <c r="F34" s="9">
        <v>0</v>
      </c>
      <c r="G34" s="9">
        <v>0</v>
      </c>
      <c r="H34" s="9">
        <v>0</v>
      </c>
      <c r="I34" s="49"/>
      <c r="J34" s="9">
        <v>0</v>
      </c>
      <c r="K34" s="9"/>
      <c r="L34" s="9"/>
      <c r="M34" s="49"/>
      <c r="N34" s="9">
        <v>0</v>
      </c>
      <c r="O34" s="9"/>
      <c r="P34" s="9"/>
      <c r="Q34" s="9"/>
      <c r="R34" s="9">
        <f t="shared" si="6"/>
        <v>0</v>
      </c>
      <c r="S34" s="9"/>
      <c r="T34" s="9"/>
    </row>
    <row r="35" spans="1:20" s="43" customFormat="1" ht="43.15" customHeight="1" x14ac:dyDescent="0.35">
      <c r="C35" s="57" t="s">
        <v>52</v>
      </c>
      <c r="D35" s="55">
        <f>E35+F35</f>
        <v>114688026.69</v>
      </c>
      <c r="E35" s="56">
        <f>E13+E24+E31</f>
        <v>96591698.590000004</v>
      </c>
      <c r="F35" s="56">
        <f>F13+F24+F31</f>
        <v>18096328.100000001</v>
      </c>
      <c r="G35" s="56">
        <f>G13+G24+G31</f>
        <v>17171965</v>
      </c>
      <c r="H35" s="56">
        <f>H13+H24+H31</f>
        <v>67981566.590000004</v>
      </c>
      <c r="I35" s="55">
        <f t="shared" si="11"/>
        <v>69967543.730000004</v>
      </c>
      <c r="J35" s="56">
        <f>J13+J24+J31</f>
        <v>69061387.140000001</v>
      </c>
      <c r="K35" s="56">
        <f>K13+K24+K31</f>
        <v>906156.59</v>
      </c>
      <c r="L35" s="56">
        <f>L13+L24+L31</f>
        <v>0</v>
      </c>
      <c r="M35" s="55">
        <f t="shared" si="12"/>
        <v>65833660.810000002</v>
      </c>
      <c r="N35" s="56">
        <f>N13+N24+N31</f>
        <v>63425815.020000003</v>
      </c>
      <c r="O35" s="56">
        <f>O13+O24+O31</f>
        <v>2407845.79</v>
      </c>
      <c r="P35" s="56">
        <f>P13+P24+P31</f>
        <v>0</v>
      </c>
      <c r="Q35" s="56">
        <f t="shared" si="6"/>
        <v>4133882.9200000018</v>
      </c>
      <c r="R35" s="56">
        <f t="shared" si="6"/>
        <v>5635572.1199999973</v>
      </c>
      <c r="S35" s="56">
        <f t="shared" si="6"/>
        <v>-1501689.2000000002</v>
      </c>
      <c r="T35" s="56">
        <f t="shared" si="6"/>
        <v>0</v>
      </c>
    </row>
    <row r="36" spans="1:20" s="43" customFormat="1" ht="36.6" customHeight="1" x14ac:dyDescent="0.35">
      <c r="C36" s="35" t="s">
        <v>45</v>
      </c>
      <c r="D36" s="49"/>
      <c r="E36" s="9"/>
      <c r="F36" s="9"/>
      <c r="G36" s="9"/>
      <c r="H36" s="9"/>
      <c r="I36" s="49"/>
      <c r="J36" s="9"/>
      <c r="K36" s="9"/>
      <c r="L36" s="9"/>
      <c r="M36" s="49"/>
      <c r="N36" s="9"/>
      <c r="O36" s="9"/>
      <c r="P36" s="9"/>
      <c r="Q36" s="9"/>
      <c r="R36" s="9"/>
      <c r="S36" s="9"/>
      <c r="T36" s="9"/>
    </row>
    <row r="37" spans="1:20" s="43" customFormat="1" ht="35.450000000000003" customHeight="1" x14ac:dyDescent="0.35">
      <c r="C37" s="41" t="s">
        <v>8</v>
      </c>
      <c r="D37" s="66">
        <f t="shared" si="10"/>
        <v>77928577</v>
      </c>
      <c r="E37" s="50">
        <v>59886608</v>
      </c>
      <c r="F37" s="50">
        <v>18041969</v>
      </c>
      <c r="G37" s="50">
        <v>18041965</v>
      </c>
      <c r="H37" s="50">
        <v>42867083</v>
      </c>
      <c r="I37" s="66">
        <f t="shared" si="11"/>
        <v>41117839.219999999</v>
      </c>
      <c r="J37" s="50">
        <v>40787839.219999999</v>
      </c>
      <c r="K37" s="50">
        <v>330000</v>
      </c>
      <c r="L37" s="50">
        <v>330000</v>
      </c>
      <c r="M37" s="49">
        <f t="shared" si="12"/>
        <v>29757160.690000001</v>
      </c>
      <c r="N37" s="9">
        <v>29757160.690000001</v>
      </c>
      <c r="O37" s="9">
        <v>0</v>
      </c>
      <c r="P37" s="9">
        <v>0</v>
      </c>
      <c r="Q37" s="9">
        <f t="shared" si="6"/>
        <v>11360678.529999997</v>
      </c>
      <c r="R37" s="9">
        <f t="shared" si="6"/>
        <v>11030678.529999997</v>
      </c>
      <c r="S37" s="9">
        <f t="shared" si="6"/>
        <v>330000</v>
      </c>
      <c r="T37" s="9">
        <f t="shared" si="6"/>
        <v>330000</v>
      </c>
    </row>
    <row r="38" spans="1:20" s="43" customFormat="1" ht="35.450000000000003" customHeight="1" x14ac:dyDescent="0.35">
      <c r="C38" s="36" t="s">
        <v>46</v>
      </c>
      <c r="D38" s="66">
        <f t="shared" si="10"/>
        <v>24427029.690000001</v>
      </c>
      <c r="E38" s="50">
        <v>19017100</v>
      </c>
      <c r="F38" s="50">
        <v>5409929.6900000004</v>
      </c>
      <c r="G38" s="50">
        <v>4936353.08</v>
      </c>
      <c r="H38" s="50">
        <v>12663796</v>
      </c>
      <c r="I38" s="66">
        <f t="shared" si="11"/>
        <v>17191396.18</v>
      </c>
      <c r="J38" s="50">
        <v>12065411.720000001</v>
      </c>
      <c r="K38" s="50">
        <v>5125984.46</v>
      </c>
      <c r="L38" s="50">
        <v>4353647.59</v>
      </c>
      <c r="M38" s="49">
        <f t="shared" si="12"/>
        <v>19555913.960000001</v>
      </c>
      <c r="N38" s="9">
        <v>12702052.25</v>
      </c>
      <c r="O38" s="9">
        <v>6853861.71</v>
      </c>
      <c r="P38" s="9">
        <v>6557034.9199999999</v>
      </c>
      <c r="Q38" s="9">
        <f t="shared" si="6"/>
        <v>-2364517.7800000012</v>
      </c>
      <c r="R38" s="9">
        <f t="shared" si="6"/>
        <v>-636640.52999999933</v>
      </c>
      <c r="S38" s="9">
        <f t="shared" si="6"/>
        <v>-1727877.25</v>
      </c>
      <c r="T38" s="9">
        <f t="shared" si="6"/>
        <v>-2203387.33</v>
      </c>
    </row>
    <row r="39" spans="1:20" s="44" customFormat="1" ht="35.450000000000003" customHeight="1" x14ac:dyDescent="0.35">
      <c r="C39" s="36" t="s">
        <v>9</v>
      </c>
      <c r="D39" s="66">
        <f t="shared" si="10"/>
        <v>32200</v>
      </c>
      <c r="E39" s="50">
        <v>32200</v>
      </c>
      <c r="F39" s="50">
        <v>0</v>
      </c>
      <c r="G39" s="50">
        <v>0</v>
      </c>
      <c r="H39" s="50">
        <v>24000</v>
      </c>
      <c r="I39" s="66">
        <f t="shared" si="11"/>
        <v>13268</v>
      </c>
      <c r="J39" s="50">
        <v>13268</v>
      </c>
      <c r="K39" s="50">
        <v>0</v>
      </c>
      <c r="L39" s="50">
        <v>0</v>
      </c>
      <c r="M39" s="49">
        <f t="shared" si="12"/>
        <v>10400</v>
      </c>
      <c r="N39" s="9">
        <v>10400</v>
      </c>
      <c r="O39" s="9">
        <v>0</v>
      </c>
      <c r="P39" s="9">
        <v>0</v>
      </c>
      <c r="Q39" s="9">
        <f t="shared" si="6"/>
        <v>2868</v>
      </c>
      <c r="R39" s="9">
        <f t="shared" si="6"/>
        <v>2868</v>
      </c>
      <c r="S39" s="9">
        <f t="shared" si="6"/>
        <v>0</v>
      </c>
      <c r="T39" s="9">
        <f t="shared" si="6"/>
        <v>0</v>
      </c>
    </row>
    <row r="40" spans="1:20" s="43" customFormat="1" ht="35.450000000000003" customHeight="1" x14ac:dyDescent="0.35">
      <c r="C40" s="36" t="s">
        <v>47</v>
      </c>
      <c r="D40" s="66">
        <v>111196</v>
      </c>
      <c r="E40" s="50">
        <v>111196</v>
      </c>
      <c r="F40" s="50">
        <v>0</v>
      </c>
      <c r="G40" s="50">
        <v>0</v>
      </c>
      <c r="H40" s="50">
        <v>50752</v>
      </c>
      <c r="I40" s="66">
        <f t="shared" si="11"/>
        <v>35136</v>
      </c>
      <c r="J40" s="50">
        <v>35136</v>
      </c>
      <c r="K40" s="50">
        <v>0</v>
      </c>
      <c r="L40" s="50">
        <v>0</v>
      </c>
      <c r="M40" s="49">
        <f t="shared" si="12"/>
        <v>31183.200000000001</v>
      </c>
      <c r="N40" s="9">
        <v>31183.200000000001</v>
      </c>
      <c r="O40" s="9">
        <v>0</v>
      </c>
      <c r="P40" s="9">
        <v>0</v>
      </c>
      <c r="Q40" s="9">
        <f t="shared" si="6"/>
        <v>3952.7999999999993</v>
      </c>
      <c r="R40" s="9">
        <f t="shared" si="6"/>
        <v>3952.7999999999993</v>
      </c>
      <c r="S40" s="9">
        <f t="shared" si="6"/>
        <v>0</v>
      </c>
      <c r="T40" s="9">
        <f t="shared" si="6"/>
        <v>0</v>
      </c>
    </row>
    <row r="41" spans="1:20" s="43" customFormat="1" ht="35.450000000000003" customHeight="1" x14ac:dyDescent="0.35">
      <c r="C41" s="36" t="s">
        <v>48</v>
      </c>
      <c r="D41" s="66">
        <f t="shared" si="10"/>
        <v>12406297.23</v>
      </c>
      <c r="E41" s="50">
        <v>11412240.23</v>
      </c>
      <c r="F41" s="50">
        <v>994057</v>
      </c>
      <c r="G41" s="50">
        <v>987980</v>
      </c>
      <c r="H41" s="50">
        <v>8793130.2300000004</v>
      </c>
      <c r="I41" s="66">
        <f t="shared" si="11"/>
        <v>6873493.9100000001</v>
      </c>
      <c r="J41" s="50">
        <v>6325693.9100000001</v>
      </c>
      <c r="K41" s="50">
        <v>547800</v>
      </c>
      <c r="L41" s="50">
        <v>547800</v>
      </c>
      <c r="M41" s="49">
        <f t="shared" si="12"/>
        <v>7041914.1699999999</v>
      </c>
      <c r="N41" s="9">
        <v>5082882.17</v>
      </c>
      <c r="O41" s="9">
        <v>1959032</v>
      </c>
      <c r="P41" s="9">
        <v>0</v>
      </c>
      <c r="Q41" s="9">
        <f t="shared" si="6"/>
        <v>-168420.25999999978</v>
      </c>
      <c r="R41" s="9">
        <f t="shared" si="6"/>
        <v>1242811.7400000002</v>
      </c>
      <c r="S41" s="9">
        <f t="shared" si="6"/>
        <v>-1411232</v>
      </c>
      <c r="T41" s="9">
        <f t="shared" si="6"/>
        <v>547800</v>
      </c>
    </row>
    <row r="42" spans="1:20" s="32" customFormat="1" ht="35.450000000000003" customHeight="1" x14ac:dyDescent="0.35">
      <c r="C42" s="36" t="s">
        <v>53</v>
      </c>
      <c r="D42" s="66">
        <f t="shared" si="10"/>
        <v>0</v>
      </c>
      <c r="E42" s="50">
        <v>0</v>
      </c>
      <c r="F42" s="50">
        <v>0</v>
      </c>
      <c r="G42" s="50">
        <v>0</v>
      </c>
      <c r="H42" s="50">
        <v>0</v>
      </c>
      <c r="I42" s="66">
        <f t="shared" si="11"/>
        <v>0</v>
      </c>
      <c r="J42" s="50">
        <v>0</v>
      </c>
      <c r="K42" s="50">
        <v>0</v>
      </c>
      <c r="L42" s="50">
        <v>0</v>
      </c>
      <c r="M42" s="49">
        <f t="shared" si="12"/>
        <v>0</v>
      </c>
      <c r="N42" s="9">
        <v>0</v>
      </c>
      <c r="O42" s="9">
        <v>0</v>
      </c>
      <c r="P42" s="9">
        <v>0</v>
      </c>
      <c r="Q42" s="9">
        <f t="shared" si="6"/>
        <v>0</v>
      </c>
      <c r="R42" s="9">
        <f t="shared" si="6"/>
        <v>0</v>
      </c>
      <c r="S42" s="9">
        <f t="shared" si="6"/>
        <v>0</v>
      </c>
      <c r="T42" s="9">
        <f t="shared" si="6"/>
        <v>0</v>
      </c>
    </row>
    <row r="43" spans="1:20" s="32" customFormat="1" ht="35.450000000000003" customHeight="1" x14ac:dyDescent="0.35">
      <c r="C43" s="42" t="s">
        <v>12</v>
      </c>
      <c r="D43" s="66">
        <f t="shared" si="10"/>
        <v>755230</v>
      </c>
      <c r="E43" s="50">
        <v>335230</v>
      </c>
      <c r="F43" s="50">
        <v>420000</v>
      </c>
      <c r="G43" s="50">
        <v>420000</v>
      </c>
      <c r="H43" s="50">
        <v>295530</v>
      </c>
      <c r="I43" s="66">
        <f t="shared" si="11"/>
        <v>243345.6</v>
      </c>
      <c r="J43" s="50">
        <v>243345.6</v>
      </c>
      <c r="K43" s="50">
        <v>0</v>
      </c>
      <c r="L43" s="50">
        <v>0</v>
      </c>
      <c r="M43" s="49">
        <f t="shared" si="12"/>
        <v>830063.2</v>
      </c>
      <c r="N43" s="9">
        <v>439799.2</v>
      </c>
      <c r="O43" s="50">
        <v>390264</v>
      </c>
      <c r="P43" s="50">
        <v>390264</v>
      </c>
      <c r="Q43" s="9">
        <f t="shared" si="6"/>
        <v>-586717.6</v>
      </c>
      <c r="R43" s="9">
        <f t="shared" si="6"/>
        <v>-196453.6</v>
      </c>
      <c r="S43" s="9">
        <f t="shared" si="6"/>
        <v>-390264</v>
      </c>
      <c r="T43" s="9">
        <f t="shared" si="6"/>
        <v>-390264</v>
      </c>
    </row>
    <row r="44" spans="1:20" s="43" customFormat="1" ht="52.15" customHeight="1" x14ac:dyDescent="0.35">
      <c r="A44" s="45"/>
      <c r="B44" s="45"/>
      <c r="C44" s="17" t="s">
        <v>10</v>
      </c>
      <c r="D44" s="66">
        <f t="shared" si="10"/>
        <v>1030000</v>
      </c>
      <c r="E44" s="50">
        <v>1030000</v>
      </c>
      <c r="F44" s="50">
        <v>0</v>
      </c>
      <c r="G44" s="50">
        <v>0</v>
      </c>
      <c r="H44" s="50">
        <v>653000</v>
      </c>
      <c r="I44" s="66">
        <f t="shared" si="11"/>
        <v>488048</v>
      </c>
      <c r="J44" s="50">
        <v>488048</v>
      </c>
      <c r="K44" s="50">
        <v>0</v>
      </c>
      <c r="L44" s="50">
        <v>0</v>
      </c>
      <c r="M44" s="49">
        <f t="shared" si="12"/>
        <v>96416</v>
      </c>
      <c r="N44" s="50">
        <v>96416</v>
      </c>
      <c r="O44" s="9">
        <v>0</v>
      </c>
      <c r="P44" s="50">
        <v>0</v>
      </c>
      <c r="Q44" s="9">
        <f t="shared" si="6"/>
        <v>391632</v>
      </c>
      <c r="R44" s="9">
        <f t="shared" si="6"/>
        <v>391632</v>
      </c>
      <c r="S44" s="9">
        <f t="shared" si="6"/>
        <v>0</v>
      </c>
      <c r="T44" s="9">
        <f t="shared" si="6"/>
        <v>0</v>
      </c>
    </row>
    <row r="45" spans="1:20" s="43" customFormat="1" ht="34.15" customHeight="1" x14ac:dyDescent="0.35">
      <c r="A45" s="45"/>
      <c r="B45" s="45"/>
      <c r="C45" s="42" t="s">
        <v>49</v>
      </c>
      <c r="D45" s="66">
        <f t="shared" si="10"/>
        <v>200000</v>
      </c>
      <c r="E45" s="50">
        <v>200000</v>
      </c>
      <c r="F45" s="50">
        <v>0</v>
      </c>
      <c r="G45" s="50">
        <v>0</v>
      </c>
      <c r="H45" s="50">
        <v>200000</v>
      </c>
      <c r="I45" s="66">
        <f t="shared" si="11"/>
        <v>0</v>
      </c>
      <c r="J45" s="50">
        <v>0</v>
      </c>
      <c r="K45" s="50">
        <v>0</v>
      </c>
      <c r="L45" s="50">
        <v>0</v>
      </c>
      <c r="M45" s="49">
        <f t="shared" si="12"/>
        <v>0</v>
      </c>
      <c r="N45" s="50">
        <v>0</v>
      </c>
      <c r="O45" s="9">
        <v>0</v>
      </c>
      <c r="P45" s="50">
        <v>0</v>
      </c>
      <c r="Q45" s="9">
        <f t="shared" si="6"/>
        <v>0</v>
      </c>
      <c r="R45" s="9">
        <f t="shared" si="6"/>
        <v>0</v>
      </c>
      <c r="S45" s="9">
        <f t="shared" si="6"/>
        <v>0</v>
      </c>
      <c r="T45" s="9">
        <f t="shared" si="6"/>
        <v>0</v>
      </c>
    </row>
    <row r="46" spans="1:20" s="43" customFormat="1" ht="54" customHeight="1" x14ac:dyDescent="0.35">
      <c r="C46" s="54" t="s">
        <v>50</v>
      </c>
      <c r="D46" s="55">
        <f t="shared" si="10"/>
        <v>116890529.92</v>
      </c>
      <c r="E46" s="56">
        <f>SUM(E37:E45)</f>
        <v>92024574.230000004</v>
      </c>
      <c r="F46" s="56">
        <f t="shared" ref="F46:H46" si="23">SUM(F37:F45)</f>
        <v>24865955.690000001</v>
      </c>
      <c r="G46" s="56">
        <f t="shared" si="23"/>
        <v>24386298.079999998</v>
      </c>
      <c r="H46" s="56">
        <f t="shared" si="23"/>
        <v>65547291.230000004</v>
      </c>
      <c r="I46" s="55">
        <f t="shared" si="11"/>
        <v>65962526.909999996</v>
      </c>
      <c r="J46" s="56">
        <f>SUM(J37:J45)</f>
        <v>59958742.449999996</v>
      </c>
      <c r="K46" s="56">
        <f t="shared" ref="K46:L46" si="24">SUM(K37:K45)</f>
        <v>6003784.46</v>
      </c>
      <c r="L46" s="56">
        <f t="shared" si="24"/>
        <v>5231447.59</v>
      </c>
      <c r="M46" s="55">
        <f t="shared" si="12"/>
        <v>57323051.220000006</v>
      </c>
      <c r="N46" s="56">
        <f>SUM(N37:N45)</f>
        <v>48119893.510000005</v>
      </c>
      <c r="O46" s="56">
        <f t="shared" ref="O46:P46" si="25">SUM(O37:O45)</f>
        <v>9203157.7100000009</v>
      </c>
      <c r="P46" s="56">
        <f t="shared" si="25"/>
        <v>6947298.9199999999</v>
      </c>
      <c r="Q46" s="56">
        <f t="shared" si="6"/>
        <v>8639475.6899999902</v>
      </c>
      <c r="R46" s="56">
        <f t="shared" si="6"/>
        <v>11838848.93999999</v>
      </c>
      <c r="S46" s="56">
        <f t="shared" si="6"/>
        <v>-3199373.2500000009</v>
      </c>
      <c r="T46" s="56">
        <f t="shared" si="6"/>
        <v>-1715851.33</v>
      </c>
    </row>
    <row r="47" spans="1:20" customFormat="1" ht="45" customHeight="1" x14ac:dyDescent="0.25">
      <c r="A47" s="58"/>
      <c r="B47" s="58"/>
      <c r="C47" s="12" t="s">
        <v>18</v>
      </c>
      <c r="D47" s="62">
        <f t="shared" si="10"/>
        <v>2202503.2300000004</v>
      </c>
      <c r="E47" s="62">
        <f>E48+E54</f>
        <v>-4567124.3599999994</v>
      </c>
      <c r="F47" s="62">
        <f t="shared" ref="F47:P47" si="26">F48+F54</f>
        <v>6769627.5899999999</v>
      </c>
      <c r="G47" s="62">
        <f t="shared" si="26"/>
        <v>6769627.5899999999</v>
      </c>
      <c r="H47" s="62">
        <f t="shared" si="26"/>
        <v>0</v>
      </c>
      <c r="I47" s="62">
        <f t="shared" si="26"/>
        <v>-3871197.1</v>
      </c>
      <c r="J47" s="62">
        <f t="shared" si="26"/>
        <v>-9102644.6899999995</v>
      </c>
      <c r="K47" s="62">
        <f t="shared" si="26"/>
        <v>5231447.59</v>
      </c>
      <c r="L47" s="62">
        <f t="shared" si="26"/>
        <v>5231447.59</v>
      </c>
      <c r="M47" s="62">
        <f t="shared" si="26"/>
        <v>-8200047.6999999993</v>
      </c>
      <c r="N47" s="62">
        <f t="shared" si="26"/>
        <v>-15147346.619999999</v>
      </c>
      <c r="O47" s="62">
        <f t="shared" si="26"/>
        <v>6947298.9199999999</v>
      </c>
      <c r="P47" s="62">
        <f t="shared" si="26"/>
        <v>6947298.9199999999</v>
      </c>
      <c r="Q47" s="63">
        <f>R47+S47</f>
        <v>4328850.5999999996</v>
      </c>
      <c r="R47" s="64">
        <f t="shared" ref="R47:T54" si="27">J47-N47</f>
        <v>6044701.9299999997</v>
      </c>
      <c r="S47" s="64">
        <f t="shared" si="27"/>
        <v>-1715851.33</v>
      </c>
      <c r="T47" s="64">
        <f t="shared" si="27"/>
        <v>-1715851.33</v>
      </c>
    </row>
    <row r="48" spans="1:20" s="59" customFormat="1" ht="42" customHeight="1" x14ac:dyDescent="0.3">
      <c r="C48" s="10" t="s">
        <v>19</v>
      </c>
      <c r="D48" s="51">
        <f t="shared" si="10"/>
        <v>2202503.2300000004</v>
      </c>
      <c r="E48" s="51">
        <f>E49-E50+E51+E52+E53</f>
        <v>-4567124.3599999994</v>
      </c>
      <c r="F48" s="51">
        <f t="shared" ref="F48:P48" si="28">F49-F50+F51+F52+F53</f>
        <v>6769627.5899999999</v>
      </c>
      <c r="G48" s="51">
        <f t="shared" si="28"/>
        <v>6769627.5899999999</v>
      </c>
      <c r="H48" s="51">
        <f t="shared" si="28"/>
        <v>0</v>
      </c>
      <c r="I48" s="51">
        <f t="shared" si="28"/>
        <v>-3871197.1</v>
      </c>
      <c r="J48" s="51">
        <f t="shared" si="28"/>
        <v>-9102644.6899999995</v>
      </c>
      <c r="K48" s="51">
        <f t="shared" si="28"/>
        <v>5231447.59</v>
      </c>
      <c r="L48" s="51">
        <f t="shared" si="28"/>
        <v>5231447.59</v>
      </c>
      <c r="M48" s="51">
        <f t="shared" si="28"/>
        <v>-8200047.6999999993</v>
      </c>
      <c r="N48" s="51">
        <f t="shared" si="28"/>
        <v>-15147346.619999999</v>
      </c>
      <c r="O48" s="51">
        <f t="shared" si="28"/>
        <v>6947298.9199999999</v>
      </c>
      <c r="P48" s="51">
        <f t="shared" si="28"/>
        <v>6947298.9199999999</v>
      </c>
      <c r="Q48" s="50">
        <f>R48+S48</f>
        <v>4328850.5999999996</v>
      </c>
      <c r="R48" s="50">
        <f t="shared" si="27"/>
        <v>6044701.9299999997</v>
      </c>
      <c r="S48" s="50">
        <f t="shared" si="27"/>
        <v>-1715851.33</v>
      </c>
      <c r="T48" s="50">
        <f t="shared" si="27"/>
        <v>-1715851.33</v>
      </c>
    </row>
    <row r="49" spans="1:20" s="61" customFormat="1" ht="45" customHeight="1" x14ac:dyDescent="0.3">
      <c r="A49" s="60">
        <v>208100</v>
      </c>
      <c r="B49" s="61">
        <v>208100</v>
      </c>
      <c r="C49" s="11" t="s">
        <v>20</v>
      </c>
      <c r="D49" s="53">
        <f t="shared" si="10"/>
        <v>2319505.77</v>
      </c>
      <c r="E49" s="52">
        <v>2319505.77</v>
      </c>
      <c r="F49" s="52">
        <v>0</v>
      </c>
      <c r="G49" s="52">
        <v>0</v>
      </c>
      <c r="H49" s="52">
        <v>0</v>
      </c>
      <c r="I49" s="53">
        <f t="shared" ref="I49:I54" si="29">J49+K49</f>
        <v>2319505.77</v>
      </c>
      <c r="J49" s="52">
        <v>2319505.77</v>
      </c>
      <c r="K49" s="52">
        <v>0</v>
      </c>
      <c r="L49" s="52">
        <v>0</v>
      </c>
      <c r="M49" s="53">
        <f t="shared" ref="M49:M51" si="30">N49+O49</f>
        <v>2081191.67</v>
      </c>
      <c r="N49" s="52">
        <v>2081191.67</v>
      </c>
      <c r="O49" s="52">
        <v>0</v>
      </c>
      <c r="P49" s="52">
        <v>0</v>
      </c>
      <c r="Q49" s="52">
        <f>I49-M49</f>
        <v>238314.10000000009</v>
      </c>
      <c r="R49" s="52">
        <f t="shared" si="27"/>
        <v>238314.10000000009</v>
      </c>
      <c r="S49" s="52">
        <f t="shared" si="27"/>
        <v>0</v>
      </c>
      <c r="T49" s="52">
        <f t="shared" si="27"/>
        <v>0</v>
      </c>
    </row>
    <row r="50" spans="1:20" s="61" customFormat="1" ht="47.45" customHeight="1" x14ac:dyDescent="0.3">
      <c r="A50" s="60">
        <v>208200</v>
      </c>
      <c r="C50" s="11" t="s">
        <v>21</v>
      </c>
      <c r="D50" s="53">
        <f t="shared" si="10"/>
        <v>117002.54</v>
      </c>
      <c r="E50" s="52">
        <v>117002.54</v>
      </c>
      <c r="F50" s="52">
        <v>0</v>
      </c>
      <c r="G50" s="52">
        <v>0</v>
      </c>
      <c r="H50" s="52">
        <v>0</v>
      </c>
      <c r="I50" s="53">
        <f t="shared" si="29"/>
        <v>6190702.8700000001</v>
      </c>
      <c r="J50" s="52">
        <v>6190702.8700000001</v>
      </c>
      <c r="K50" s="52">
        <v>0</v>
      </c>
      <c r="L50" s="52">
        <v>0</v>
      </c>
      <c r="M50" s="53">
        <f t="shared" si="30"/>
        <v>10281239.369999999</v>
      </c>
      <c r="N50" s="52">
        <v>10281239.369999999</v>
      </c>
      <c r="O50" s="52">
        <v>0</v>
      </c>
      <c r="P50" s="52">
        <v>0</v>
      </c>
      <c r="Q50" s="52">
        <f>I50-M50</f>
        <v>-4090536.4999999991</v>
      </c>
      <c r="R50" s="52">
        <f t="shared" si="27"/>
        <v>-4090536.4999999991</v>
      </c>
      <c r="S50" s="52">
        <f t="shared" si="27"/>
        <v>0</v>
      </c>
      <c r="T50" s="52">
        <f t="shared" si="27"/>
        <v>0</v>
      </c>
    </row>
    <row r="51" spans="1:20" s="61" customFormat="1" ht="47.45" hidden="1" customHeight="1" x14ac:dyDescent="0.3">
      <c r="C51" s="10" t="s">
        <v>23</v>
      </c>
      <c r="D51" s="51">
        <f t="shared" si="10"/>
        <v>0</v>
      </c>
      <c r="E51" s="50">
        <v>0</v>
      </c>
      <c r="F51" s="50">
        <v>0</v>
      </c>
      <c r="G51" s="50">
        <v>0</v>
      </c>
      <c r="H51" s="50">
        <v>0</v>
      </c>
      <c r="I51" s="51">
        <f t="shared" si="29"/>
        <v>0</v>
      </c>
      <c r="J51" s="50">
        <v>0</v>
      </c>
      <c r="K51" s="50">
        <v>0</v>
      </c>
      <c r="L51" s="50">
        <v>0</v>
      </c>
      <c r="M51" s="51">
        <f t="shared" si="30"/>
        <v>0</v>
      </c>
      <c r="N51" s="50"/>
      <c r="O51" s="50">
        <v>0</v>
      </c>
      <c r="P51" s="50">
        <v>0</v>
      </c>
      <c r="Q51" s="50">
        <v>0</v>
      </c>
      <c r="R51" s="50">
        <f t="shared" si="27"/>
        <v>0</v>
      </c>
      <c r="S51" s="50">
        <f t="shared" si="27"/>
        <v>0</v>
      </c>
      <c r="T51" s="50">
        <f t="shared" si="27"/>
        <v>0</v>
      </c>
    </row>
    <row r="52" spans="1:20" s="61" customFormat="1" ht="63.6" hidden="1" customHeight="1" x14ac:dyDescent="0.3">
      <c r="A52" s="60">
        <v>208320</v>
      </c>
      <c r="C52" s="10" t="s">
        <v>26</v>
      </c>
      <c r="D52" s="51">
        <f t="shared" si="10"/>
        <v>0</v>
      </c>
      <c r="E52" s="50"/>
      <c r="F52" s="50"/>
      <c r="G52" s="50">
        <v>0</v>
      </c>
      <c r="H52" s="50">
        <v>0</v>
      </c>
      <c r="I52" s="51">
        <f t="shared" si="29"/>
        <v>0</v>
      </c>
      <c r="J52" s="50"/>
      <c r="K52" s="50"/>
      <c r="L52" s="50">
        <v>0</v>
      </c>
      <c r="M52" s="51">
        <f>N52+O52</f>
        <v>0</v>
      </c>
      <c r="N52" s="50"/>
      <c r="O52" s="50"/>
      <c r="P52" s="50"/>
      <c r="Q52" s="50">
        <v>0</v>
      </c>
      <c r="R52" s="50">
        <f t="shared" si="27"/>
        <v>0</v>
      </c>
      <c r="S52" s="50">
        <f t="shared" si="27"/>
        <v>0</v>
      </c>
      <c r="T52" s="50">
        <f t="shared" si="27"/>
        <v>0</v>
      </c>
    </row>
    <row r="53" spans="1:20" customFormat="1" ht="91.15" customHeight="1" x14ac:dyDescent="0.25">
      <c r="A53" s="58">
        <v>208400</v>
      </c>
      <c r="B53" s="58"/>
      <c r="C53" s="10" t="s">
        <v>22</v>
      </c>
      <c r="D53" s="51">
        <f t="shared" si="10"/>
        <v>0</v>
      </c>
      <c r="E53" s="50">
        <v>-6769627.5899999999</v>
      </c>
      <c r="F53" s="50">
        <f>-E53</f>
        <v>6769627.5899999999</v>
      </c>
      <c r="G53" s="50">
        <f>F53</f>
        <v>6769627.5899999999</v>
      </c>
      <c r="H53" s="50">
        <v>0</v>
      </c>
      <c r="I53" s="51">
        <f t="shared" si="29"/>
        <v>0</v>
      </c>
      <c r="J53" s="50">
        <v>-5231447.59</v>
      </c>
      <c r="K53" s="50">
        <f>-J53</f>
        <v>5231447.59</v>
      </c>
      <c r="L53" s="50">
        <f>K53</f>
        <v>5231447.59</v>
      </c>
      <c r="M53" s="51">
        <f>N53+O53</f>
        <v>0</v>
      </c>
      <c r="N53" s="50">
        <v>-6947298.9199999999</v>
      </c>
      <c r="O53" s="50">
        <f>-N53</f>
        <v>6947298.9199999999</v>
      </c>
      <c r="P53" s="50">
        <f>O53</f>
        <v>6947298.9199999999</v>
      </c>
      <c r="Q53" s="50">
        <f>I53-M53</f>
        <v>0</v>
      </c>
      <c r="R53" s="50">
        <f t="shared" si="27"/>
        <v>1715851.33</v>
      </c>
      <c r="S53" s="50">
        <f t="shared" si="27"/>
        <v>-1715851.33</v>
      </c>
      <c r="T53" s="50">
        <f t="shared" si="27"/>
        <v>-1715851.33</v>
      </c>
    </row>
    <row r="54" spans="1:20" customFormat="1" ht="42" hidden="1" customHeight="1" x14ac:dyDescent="0.25">
      <c r="A54" s="58">
        <v>401200</v>
      </c>
      <c r="B54" s="58"/>
      <c r="C54" s="10" t="s">
        <v>27</v>
      </c>
      <c r="D54" s="51">
        <f t="shared" si="10"/>
        <v>0</v>
      </c>
      <c r="E54" s="50"/>
      <c r="F54" s="50"/>
      <c r="G54" s="50"/>
      <c r="H54" s="50"/>
      <c r="I54" s="51">
        <f t="shared" si="29"/>
        <v>0</v>
      </c>
      <c r="J54" s="50">
        <v>0</v>
      </c>
      <c r="K54" s="50">
        <v>0</v>
      </c>
      <c r="L54" s="50">
        <v>0</v>
      </c>
      <c r="M54" s="51"/>
      <c r="N54" s="50"/>
      <c r="O54" s="50"/>
      <c r="P54" s="50"/>
      <c r="Q54" s="50">
        <v>0</v>
      </c>
      <c r="R54" s="50">
        <f t="shared" si="27"/>
        <v>0</v>
      </c>
      <c r="S54" s="50">
        <f t="shared" si="27"/>
        <v>0</v>
      </c>
      <c r="T54" s="50">
        <f t="shared" si="27"/>
        <v>0</v>
      </c>
    </row>
    <row r="55" spans="1:20" customFormat="1" ht="55.15" hidden="1" customHeight="1" x14ac:dyDescent="0.25">
      <c r="A55" s="58"/>
      <c r="B55" s="58"/>
      <c r="C55" s="18" t="s">
        <v>24</v>
      </c>
      <c r="D55" s="51"/>
      <c r="E55" s="50"/>
      <c r="F55" s="50"/>
      <c r="G55" s="50"/>
      <c r="H55" s="50"/>
      <c r="I55" s="51"/>
      <c r="J55" s="50"/>
      <c r="K55" s="50"/>
      <c r="L55" s="50"/>
      <c r="M55" s="51"/>
      <c r="N55" s="50"/>
      <c r="O55" s="50"/>
      <c r="P55" s="50"/>
      <c r="Q55" s="50"/>
      <c r="R55" s="50"/>
      <c r="S55" s="50"/>
      <c r="T55" s="50"/>
    </row>
    <row r="56" spans="1:20" customFormat="1" ht="43.15" hidden="1" customHeight="1" x14ac:dyDescent="0.25">
      <c r="A56" s="58"/>
      <c r="B56" s="58"/>
      <c r="C56" s="10" t="s">
        <v>25</v>
      </c>
      <c r="D56" s="51">
        <f>D57-D58</f>
        <v>0</v>
      </c>
      <c r="E56" s="51">
        <f>E57-E58+E59</f>
        <v>0</v>
      </c>
      <c r="F56" s="51">
        <f>F57-F58+F59</f>
        <v>0</v>
      </c>
      <c r="G56" s="51">
        <f>G57-G58+G59</f>
        <v>0</v>
      </c>
      <c r="H56" s="51">
        <f>H57-H58+H59</f>
        <v>0</v>
      </c>
      <c r="I56" s="51">
        <f>J56+K56</f>
        <v>0</v>
      </c>
      <c r="J56" s="51">
        <f>J57-J58</f>
        <v>0</v>
      </c>
      <c r="K56" s="51">
        <f>K57-K58</f>
        <v>0</v>
      </c>
      <c r="L56" s="51">
        <f>L57-L58</f>
        <v>0</v>
      </c>
      <c r="M56" s="51">
        <f>N56+O56</f>
        <v>0</v>
      </c>
      <c r="N56" s="51">
        <f>N57-N58</f>
        <v>0</v>
      </c>
      <c r="O56" s="51">
        <f>O57-O58</f>
        <v>0</v>
      </c>
      <c r="P56" s="51">
        <f>P57-P58</f>
        <v>0</v>
      </c>
      <c r="Q56" s="50">
        <f t="shared" ref="Q56:T58" si="31">I56-M56</f>
        <v>0</v>
      </c>
      <c r="R56" s="50">
        <f t="shared" si="31"/>
        <v>0</v>
      </c>
      <c r="S56" s="50">
        <f t="shared" si="31"/>
        <v>0</v>
      </c>
      <c r="T56" s="50">
        <f t="shared" si="31"/>
        <v>0</v>
      </c>
    </row>
    <row r="57" spans="1:20" customFormat="1" ht="36" hidden="1" customHeight="1" x14ac:dyDescent="0.25">
      <c r="A57" s="58">
        <v>205100</v>
      </c>
      <c r="B57" s="58"/>
      <c r="C57" s="11" t="s">
        <v>20</v>
      </c>
      <c r="D57" s="53">
        <f>E57+F57</f>
        <v>0</v>
      </c>
      <c r="E57" s="52"/>
      <c r="F57" s="52"/>
      <c r="G57" s="52"/>
      <c r="H57" s="52">
        <v>0</v>
      </c>
      <c r="I57" s="53">
        <f>J57+K57</f>
        <v>0</v>
      </c>
      <c r="J57" s="52">
        <v>0</v>
      </c>
      <c r="K57" s="52"/>
      <c r="L57" s="52">
        <v>0</v>
      </c>
      <c r="M57" s="53">
        <f>N57+O57</f>
        <v>0</v>
      </c>
      <c r="N57" s="52"/>
      <c r="O57" s="52"/>
      <c r="P57" s="52">
        <v>0</v>
      </c>
      <c r="Q57" s="52">
        <f t="shared" si="31"/>
        <v>0</v>
      </c>
      <c r="R57" s="52">
        <f t="shared" si="31"/>
        <v>0</v>
      </c>
      <c r="S57" s="52">
        <f t="shared" si="31"/>
        <v>0</v>
      </c>
      <c r="T57" s="52">
        <f t="shared" si="31"/>
        <v>0</v>
      </c>
    </row>
    <row r="58" spans="1:20" s="59" customFormat="1" ht="39.6" hidden="1" customHeight="1" x14ac:dyDescent="0.3">
      <c r="A58" s="58">
        <v>205200</v>
      </c>
      <c r="B58" s="58"/>
      <c r="C58" s="11" t="s">
        <v>21</v>
      </c>
      <c r="D58" s="53">
        <f>E58+F58</f>
        <v>0</v>
      </c>
      <c r="E58" s="52"/>
      <c r="F58" s="52"/>
      <c r="G58" s="52"/>
      <c r="H58" s="52">
        <v>0</v>
      </c>
      <c r="I58" s="53">
        <f>J58+K58</f>
        <v>0</v>
      </c>
      <c r="J58" s="52"/>
      <c r="K58" s="52"/>
      <c r="L58" s="52"/>
      <c r="M58" s="53">
        <f>N58+O58</f>
        <v>0</v>
      </c>
      <c r="N58" s="52"/>
      <c r="O58" s="52"/>
      <c r="P58" s="52"/>
      <c r="Q58" s="52">
        <f t="shared" si="31"/>
        <v>0</v>
      </c>
      <c r="R58" s="52">
        <f t="shared" si="31"/>
        <v>0</v>
      </c>
      <c r="S58" s="52">
        <f t="shared" si="31"/>
        <v>0</v>
      </c>
      <c r="T58" s="52">
        <f t="shared" si="31"/>
        <v>0</v>
      </c>
    </row>
    <row r="59" spans="1:20" customFormat="1" ht="33.6" hidden="1" customHeight="1" x14ac:dyDescent="0.25">
      <c r="A59" s="58"/>
      <c r="B59" s="58"/>
      <c r="C59" s="10" t="s">
        <v>23</v>
      </c>
      <c r="D59" s="51">
        <f>E59+F59</f>
        <v>0</v>
      </c>
      <c r="E59" s="50">
        <v>0</v>
      </c>
      <c r="F59" s="50">
        <v>0</v>
      </c>
      <c r="G59" s="50">
        <v>0</v>
      </c>
      <c r="H59" s="50">
        <v>0</v>
      </c>
      <c r="I59" s="51">
        <f>J59+K59</f>
        <v>0</v>
      </c>
      <c r="J59" s="50"/>
      <c r="K59" s="50"/>
      <c r="L59" s="50"/>
      <c r="M59" s="51">
        <f>N59+O59</f>
        <v>0</v>
      </c>
      <c r="N59" s="50"/>
      <c r="O59" s="50"/>
      <c r="P59" s="50">
        <v>0</v>
      </c>
      <c r="Q59" s="50">
        <v>0</v>
      </c>
      <c r="R59" s="50">
        <f>J59-N59</f>
        <v>0</v>
      </c>
      <c r="S59" s="50">
        <v>0</v>
      </c>
      <c r="T59" s="50">
        <v>0</v>
      </c>
    </row>
    <row r="60" spans="1:20" s="32" customFormat="1" ht="23.25" x14ac:dyDescent="0.35">
      <c r="C60" s="32" t="s">
        <v>63</v>
      </c>
      <c r="D60" s="33"/>
      <c r="F60" s="44"/>
      <c r="G60" s="44"/>
      <c r="H60" s="43"/>
      <c r="I60" s="46"/>
      <c r="K60" s="43"/>
      <c r="L60" s="43"/>
    </row>
    <row r="61" spans="1:20" s="32" customFormat="1" ht="23.25" x14ac:dyDescent="0.35">
      <c r="D61" s="33"/>
      <c r="F61" s="44"/>
      <c r="G61" s="44"/>
      <c r="H61" s="43"/>
      <c r="I61" s="46"/>
      <c r="K61" s="43"/>
      <c r="L61" s="43"/>
    </row>
    <row r="62" spans="1:20" s="32" customFormat="1" ht="23.25" x14ac:dyDescent="0.35">
      <c r="D62" s="33"/>
      <c r="F62" s="44"/>
      <c r="G62" s="44"/>
      <c r="H62" s="43"/>
      <c r="I62" s="46"/>
      <c r="K62" s="43"/>
      <c r="L62" s="43"/>
    </row>
    <row r="63" spans="1:20" s="32" customFormat="1" ht="23.25" x14ac:dyDescent="0.35">
      <c r="D63" s="33"/>
      <c r="F63" s="44"/>
      <c r="G63" s="44"/>
      <c r="H63" s="43"/>
      <c r="I63" s="46"/>
      <c r="K63" s="43"/>
      <c r="L63" s="43"/>
    </row>
    <row r="64" spans="1:20" s="32" customFormat="1" ht="23.25" x14ac:dyDescent="0.35">
      <c r="D64" s="33"/>
      <c r="F64" s="44"/>
      <c r="G64" s="44"/>
      <c r="H64" s="43"/>
      <c r="I64" s="46"/>
      <c r="K64" s="43"/>
      <c r="L64" s="43"/>
    </row>
    <row r="65" spans="4:12" s="32" customFormat="1" ht="23.25" x14ac:dyDescent="0.35">
      <c r="D65" s="33"/>
      <c r="F65" s="44"/>
      <c r="G65" s="44"/>
      <c r="H65" s="43"/>
      <c r="I65" s="46"/>
      <c r="K65" s="43"/>
      <c r="L65" s="43"/>
    </row>
    <row r="66" spans="4:12" s="32" customFormat="1" ht="23.25" x14ac:dyDescent="0.35">
      <c r="D66" s="33"/>
      <c r="F66" s="44"/>
      <c r="G66" s="44"/>
      <c r="H66" s="43"/>
      <c r="I66" s="46"/>
      <c r="K66" s="43"/>
      <c r="L66" s="43"/>
    </row>
    <row r="67" spans="4:12" s="32" customFormat="1" ht="23.25" x14ac:dyDescent="0.35">
      <c r="D67" s="33"/>
      <c r="F67" s="44"/>
      <c r="G67" s="44"/>
      <c r="H67" s="43"/>
      <c r="I67" s="46"/>
      <c r="K67" s="43"/>
      <c r="L67" s="43"/>
    </row>
    <row r="68" spans="4:12" s="32" customFormat="1" ht="23.25" x14ac:dyDescent="0.35">
      <c r="D68" s="33"/>
      <c r="F68" s="44"/>
      <c r="G68" s="44"/>
      <c r="H68" s="43"/>
      <c r="I68" s="46"/>
      <c r="K68" s="43"/>
      <c r="L68" s="43"/>
    </row>
    <row r="69" spans="4:12" s="32" customFormat="1" ht="23.25" x14ac:dyDescent="0.35">
      <c r="D69" s="33"/>
      <c r="F69" s="43"/>
      <c r="G69" s="43"/>
      <c r="H69" s="43"/>
      <c r="I69" s="46"/>
      <c r="K69" s="43"/>
      <c r="L69" s="43"/>
    </row>
    <row r="70" spans="4:12" s="32" customFormat="1" ht="23.25" x14ac:dyDescent="0.35">
      <c r="D70" s="33"/>
      <c r="F70" s="43"/>
      <c r="G70" s="43"/>
      <c r="H70" s="43"/>
      <c r="I70" s="46"/>
      <c r="K70" s="43"/>
      <c r="L70" s="43"/>
    </row>
    <row r="71" spans="4:12" s="32" customFormat="1" ht="23.25" x14ac:dyDescent="0.35">
      <c r="D71" s="33"/>
      <c r="F71" s="43"/>
      <c r="G71" s="43"/>
      <c r="H71" s="43"/>
      <c r="I71" s="46"/>
      <c r="K71" s="43"/>
      <c r="L71" s="43"/>
    </row>
    <row r="72" spans="4:12" s="32" customFormat="1" ht="23.25" x14ac:dyDescent="0.35">
      <c r="D72" s="33"/>
      <c r="F72" s="43"/>
      <c r="G72" s="43"/>
      <c r="H72" s="43"/>
      <c r="I72" s="46"/>
      <c r="K72" s="43"/>
      <c r="L72" s="43"/>
    </row>
    <row r="73" spans="4:12" s="32" customFormat="1" ht="23.25" x14ac:dyDescent="0.35">
      <c r="D73" s="33"/>
      <c r="F73" s="43"/>
      <c r="G73" s="43"/>
      <c r="H73" s="43"/>
      <c r="I73" s="46"/>
      <c r="K73" s="43"/>
      <c r="L73" s="43"/>
    </row>
    <row r="74" spans="4:12" s="32" customFormat="1" ht="23.25" x14ac:dyDescent="0.35">
      <c r="D74" s="33"/>
      <c r="F74" s="43"/>
      <c r="G74" s="43"/>
      <c r="H74" s="43"/>
      <c r="I74" s="46"/>
      <c r="K74" s="43"/>
      <c r="L74" s="43"/>
    </row>
    <row r="75" spans="4:12" s="32" customFormat="1" ht="23.25" x14ac:dyDescent="0.35">
      <c r="D75" s="33"/>
      <c r="F75" s="43"/>
      <c r="G75" s="43"/>
      <c r="H75" s="43"/>
      <c r="I75" s="46"/>
      <c r="K75" s="43"/>
      <c r="L75" s="43"/>
    </row>
    <row r="76" spans="4:12" s="32" customFormat="1" ht="23.25" x14ac:dyDescent="0.35">
      <c r="D76" s="33"/>
      <c r="F76" s="43"/>
      <c r="G76" s="43"/>
      <c r="H76" s="43"/>
      <c r="I76" s="46"/>
      <c r="K76" s="43"/>
      <c r="L76" s="43"/>
    </row>
    <row r="77" spans="4:12" s="32" customFormat="1" ht="23.25" x14ac:dyDescent="0.35">
      <c r="D77" s="33"/>
      <c r="F77" s="43"/>
      <c r="G77" s="43"/>
      <c r="H77" s="43"/>
      <c r="I77" s="46"/>
      <c r="K77" s="43"/>
      <c r="L77" s="43"/>
    </row>
    <row r="78" spans="4:12" s="32" customFormat="1" ht="23.25" x14ac:dyDescent="0.35">
      <c r="D78" s="33"/>
      <c r="F78" s="43"/>
      <c r="G78" s="43"/>
      <c r="H78" s="43"/>
      <c r="I78" s="46"/>
      <c r="K78" s="43"/>
      <c r="L78" s="43"/>
    </row>
    <row r="79" spans="4:12" s="32" customFormat="1" ht="23.25" x14ac:dyDescent="0.35">
      <c r="F79" s="43"/>
      <c r="G79" s="43"/>
      <c r="H79" s="43"/>
      <c r="I79" s="46"/>
      <c r="K79" s="43"/>
      <c r="L79" s="43"/>
    </row>
    <row r="80" spans="4:12" s="32" customFormat="1" ht="23.25" x14ac:dyDescent="0.35">
      <c r="F80" s="43"/>
      <c r="G80" s="43"/>
      <c r="H80" s="43"/>
      <c r="I80" s="46"/>
      <c r="K80" s="43"/>
      <c r="L80" s="43"/>
    </row>
    <row r="81" spans="6:12" s="32" customFormat="1" ht="23.25" x14ac:dyDescent="0.35">
      <c r="F81" s="43"/>
      <c r="G81" s="43"/>
      <c r="H81" s="43"/>
      <c r="I81" s="46"/>
      <c r="K81" s="43"/>
      <c r="L81" s="43"/>
    </row>
    <row r="82" spans="6:12" s="32" customFormat="1" ht="23.25" x14ac:dyDescent="0.35">
      <c r="F82" s="43"/>
      <c r="G82" s="43"/>
      <c r="H82" s="43"/>
      <c r="I82" s="46"/>
      <c r="K82" s="43"/>
      <c r="L82" s="43"/>
    </row>
    <row r="83" spans="6:12" s="32" customFormat="1" ht="23.25" x14ac:dyDescent="0.35">
      <c r="F83" s="43"/>
      <c r="G83" s="43"/>
      <c r="H83" s="43"/>
      <c r="I83" s="46"/>
      <c r="K83" s="43"/>
      <c r="L83" s="43"/>
    </row>
    <row r="84" spans="6:12" s="32" customFormat="1" ht="23.25" x14ac:dyDescent="0.35">
      <c r="F84" s="43"/>
      <c r="G84" s="43"/>
      <c r="H84" s="43"/>
      <c r="I84" s="46"/>
      <c r="K84" s="43"/>
      <c r="L84" s="43"/>
    </row>
    <row r="85" spans="6:12" s="32" customFormat="1" ht="23.25" x14ac:dyDescent="0.35">
      <c r="F85" s="43"/>
      <c r="G85" s="43"/>
      <c r="H85" s="43"/>
      <c r="I85" s="46"/>
      <c r="K85" s="43"/>
      <c r="L85" s="43"/>
    </row>
    <row r="86" spans="6:12" s="32" customFormat="1" ht="23.25" x14ac:dyDescent="0.35">
      <c r="F86" s="43"/>
      <c r="G86" s="43"/>
      <c r="H86" s="43"/>
      <c r="I86" s="46"/>
      <c r="K86" s="43"/>
      <c r="L86" s="43"/>
    </row>
    <row r="87" spans="6:12" s="32" customFormat="1" ht="23.25" x14ac:dyDescent="0.35">
      <c r="F87" s="43"/>
      <c r="G87" s="43"/>
      <c r="H87" s="43"/>
      <c r="I87" s="46"/>
      <c r="K87" s="43"/>
      <c r="L87" s="43"/>
    </row>
    <row r="88" spans="6:12" s="32" customFormat="1" ht="23.25" x14ac:dyDescent="0.35">
      <c r="F88" s="43"/>
      <c r="G88" s="43"/>
      <c r="H88" s="43"/>
      <c r="I88" s="46"/>
      <c r="K88" s="43"/>
      <c r="L88" s="43"/>
    </row>
    <row r="89" spans="6:12" s="32" customFormat="1" ht="23.25" x14ac:dyDescent="0.35">
      <c r="F89" s="43"/>
      <c r="G89" s="43"/>
      <c r="H89" s="43"/>
      <c r="I89" s="46"/>
      <c r="K89" s="43"/>
      <c r="L89" s="43"/>
    </row>
    <row r="90" spans="6:12" s="32" customFormat="1" ht="23.25" x14ac:dyDescent="0.35">
      <c r="F90" s="43"/>
      <c r="G90" s="43"/>
      <c r="H90" s="43"/>
      <c r="I90" s="46"/>
      <c r="K90" s="43"/>
      <c r="L90" s="43"/>
    </row>
    <row r="91" spans="6:12" s="32" customFormat="1" ht="23.25" x14ac:dyDescent="0.35">
      <c r="F91" s="43"/>
      <c r="G91" s="43"/>
      <c r="H91" s="43"/>
      <c r="I91" s="46"/>
      <c r="K91" s="43"/>
      <c r="L91" s="43"/>
    </row>
    <row r="92" spans="6:12" s="32" customFormat="1" ht="23.25" x14ac:dyDescent="0.35">
      <c r="F92" s="43"/>
      <c r="G92" s="43"/>
      <c r="H92" s="43"/>
      <c r="I92" s="46"/>
      <c r="K92" s="43"/>
      <c r="L92" s="43"/>
    </row>
    <row r="93" spans="6:12" s="32" customFormat="1" ht="23.25" x14ac:dyDescent="0.35">
      <c r="F93" s="43"/>
      <c r="G93" s="43"/>
      <c r="H93" s="43"/>
      <c r="I93" s="46"/>
      <c r="K93" s="43"/>
      <c r="L93" s="43"/>
    </row>
    <row r="94" spans="6:12" s="32" customFormat="1" ht="23.25" x14ac:dyDescent="0.35">
      <c r="F94" s="43"/>
      <c r="G94" s="43"/>
      <c r="H94" s="43"/>
      <c r="I94" s="46"/>
      <c r="K94" s="43"/>
      <c r="L94" s="43"/>
    </row>
    <row r="95" spans="6:12" s="32" customFormat="1" ht="23.25" x14ac:dyDescent="0.35">
      <c r="F95" s="43"/>
      <c r="G95" s="43"/>
      <c r="H95" s="43"/>
      <c r="I95" s="46"/>
      <c r="K95" s="43"/>
      <c r="L95" s="43"/>
    </row>
    <row r="96" spans="6:12" s="32" customFormat="1" ht="23.25" x14ac:dyDescent="0.35">
      <c r="F96" s="43"/>
      <c r="G96" s="43"/>
      <c r="H96" s="43"/>
      <c r="I96" s="46"/>
      <c r="K96" s="43"/>
      <c r="L96" s="43"/>
    </row>
    <row r="97" spans="6:12" s="32" customFormat="1" ht="23.25" x14ac:dyDescent="0.35">
      <c r="F97" s="43"/>
      <c r="G97" s="43"/>
      <c r="H97" s="43"/>
      <c r="I97" s="46"/>
      <c r="K97" s="43"/>
      <c r="L97" s="43"/>
    </row>
    <row r="98" spans="6:12" s="32" customFormat="1" ht="23.25" x14ac:dyDescent="0.35">
      <c r="F98" s="43"/>
      <c r="G98" s="43"/>
      <c r="H98" s="43"/>
      <c r="I98" s="46"/>
      <c r="K98" s="43"/>
      <c r="L98" s="43"/>
    </row>
    <row r="99" spans="6:12" s="32" customFormat="1" ht="23.25" x14ac:dyDescent="0.35">
      <c r="F99" s="43"/>
      <c r="G99" s="43"/>
      <c r="H99" s="43"/>
      <c r="I99" s="46"/>
      <c r="K99" s="43"/>
      <c r="L99" s="43"/>
    </row>
    <row r="100" spans="6:12" s="32" customFormat="1" ht="23.25" x14ac:dyDescent="0.35">
      <c r="F100" s="43"/>
      <c r="G100" s="43"/>
      <c r="H100" s="43"/>
      <c r="I100" s="46"/>
      <c r="K100" s="43"/>
      <c r="L100" s="43"/>
    </row>
    <row r="101" spans="6:12" s="32" customFormat="1" ht="23.25" x14ac:dyDescent="0.35">
      <c r="F101" s="43"/>
      <c r="G101" s="43"/>
      <c r="H101" s="43"/>
      <c r="I101" s="46"/>
      <c r="K101" s="43"/>
      <c r="L101" s="43"/>
    </row>
    <row r="102" spans="6:12" s="32" customFormat="1" ht="23.25" x14ac:dyDescent="0.35">
      <c r="F102" s="43"/>
      <c r="G102" s="43"/>
      <c r="H102" s="43"/>
      <c r="I102" s="46"/>
      <c r="K102" s="43"/>
      <c r="L102" s="43"/>
    </row>
    <row r="103" spans="6:12" s="32" customFormat="1" ht="23.25" x14ac:dyDescent="0.35">
      <c r="F103" s="43"/>
      <c r="G103" s="43"/>
      <c r="H103" s="43"/>
      <c r="I103" s="46"/>
      <c r="K103" s="43"/>
      <c r="L103" s="43"/>
    </row>
    <row r="104" spans="6:12" s="32" customFormat="1" ht="23.25" x14ac:dyDescent="0.35">
      <c r="F104" s="43"/>
      <c r="G104" s="43"/>
      <c r="H104" s="43"/>
      <c r="I104" s="46"/>
      <c r="K104" s="43"/>
      <c r="L104" s="43"/>
    </row>
    <row r="105" spans="6:12" s="32" customFormat="1" ht="23.25" x14ac:dyDescent="0.35">
      <c r="F105" s="43"/>
      <c r="G105" s="43"/>
      <c r="H105" s="43"/>
      <c r="I105" s="46"/>
      <c r="K105" s="43"/>
      <c r="L105" s="43"/>
    </row>
    <row r="106" spans="6:12" s="32" customFormat="1" ht="23.25" x14ac:dyDescent="0.35">
      <c r="F106" s="43"/>
      <c r="G106" s="43"/>
      <c r="H106" s="43"/>
      <c r="I106" s="46"/>
      <c r="K106" s="43"/>
      <c r="L106" s="43"/>
    </row>
    <row r="107" spans="6:12" s="32" customFormat="1" ht="23.25" x14ac:dyDescent="0.35">
      <c r="F107" s="43"/>
      <c r="G107" s="43"/>
      <c r="H107" s="43"/>
      <c r="I107" s="46"/>
      <c r="K107" s="43"/>
      <c r="L107" s="43"/>
    </row>
    <row r="108" spans="6:12" s="32" customFormat="1" ht="23.25" x14ac:dyDescent="0.35">
      <c r="F108" s="43"/>
      <c r="G108" s="43"/>
      <c r="H108" s="43"/>
      <c r="I108" s="46"/>
      <c r="K108" s="43"/>
      <c r="L108" s="43"/>
    </row>
    <row r="109" spans="6:12" s="32" customFormat="1" ht="23.25" x14ac:dyDescent="0.35">
      <c r="F109" s="43"/>
      <c r="G109" s="43"/>
      <c r="H109" s="43"/>
      <c r="I109" s="46"/>
      <c r="K109" s="43"/>
      <c r="L109" s="43"/>
    </row>
    <row r="110" spans="6:12" s="32" customFormat="1" ht="23.25" x14ac:dyDescent="0.35">
      <c r="F110" s="43"/>
      <c r="G110" s="43"/>
      <c r="H110" s="43"/>
      <c r="I110" s="46"/>
      <c r="K110" s="43"/>
      <c r="L110" s="43"/>
    </row>
    <row r="111" spans="6:12" s="32" customFormat="1" ht="23.25" x14ac:dyDescent="0.35">
      <c r="F111" s="43"/>
      <c r="G111" s="43"/>
      <c r="H111" s="43"/>
      <c r="I111" s="46"/>
      <c r="K111" s="43"/>
      <c r="L111" s="43"/>
    </row>
    <row r="112" spans="6:12" s="32" customFormat="1" ht="23.25" x14ac:dyDescent="0.35">
      <c r="F112" s="43"/>
      <c r="G112" s="43"/>
      <c r="H112" s="43"/>
      <c r="I112" s="46"/>
      <c r="K112" s="43"/>
      <c r="L112" s="43"/>
    </row>
    <row r="113" spans="6:12" s="32" customFormat="1" ht="23.25" x14ac:dyDescent="0.35">
      <c r="F113" s="43"/>
      <c r="G113" s="43"/>
      <c r="H113" s="43"/>
      <c r="I113" s="46"/>
      <c r="K113" s="43"/>
      <c r="L113" s="43"/>
    </row>
    <row r="114" spans="6:12" s="32" customFormat="1" ht="23.25" x14ac:dyDescent="0.35">
      <c r="F114" s="43"/>
      <c r="G114" s="43"/>
      <c r="H114" s="43"/>
      <c r="I114" s="46"/>
      <c r="K114" s="43"/>
      <c r="L114" s="43"/>
    </row>
    <row r="115" spans="6:12" s="32" customFormat="1" ht="23.25" x14ac:dyDescent="0.35">
      <c r="F115" s="43"/>
      <c r="G115" s="43"/>
      <c r="H115" s="43"/>
      <c r="I115" s="46"/>
      <c r="K115" s="43"/>
      <c r="L115" s="43"/>
    </row>
    <row r="116" spans="6:12" s="32" customFormat="1" ht="23.25" x14ac:dyDescent="0.35">
      <c r="F116" s="43"/>
      <c r="G116" s="43"/>
      <c r="H116" s="43"/>
      <c r="I116" s="46"/>
      <c r="K116" s="43"/>
      <c r="L116" s="43"/>
    </row>
    <row r="117" spans="6:12" s="32" customFormat="1" ht="23.25" x14ac:dyDescent="0.35">
      <c r="F117" s="43"/>
      <c r="G117" s="43"/>
      <c r="H117" s="43"/>
      <c r="I117" s="46"/>
      <c r="K117" s="43"/>
      <c r="L117" s="43"/>
    </row>
    <row r="118" spans="6:12" s="32" customFormat="1" ht="23.25" x14ac:dyDescent="0.35">
      <c r="F118" s="43"/>
      <c r="G118" s="43"/>
      <c r="H118" s="43"/>
      <c r="I118" s="46"/>
      <c r="K118" s="43"/>
      <c r="L118" s="43"/>
    </row>
    <row r="119" spans="6:12" s="32" customFormat="1" ht="23.25" x14ac:dyDescent="0.35">
      <c r="F119" s="43"/>
      <c r="G119" s="43"/>
      <c r="H119" s="43"/>
      <c r="I119" s="46"/>
      <c r="K119" s="43"/>
      <c r="L119" s="43"/>
    </row>
    <row r="120" spans="6:12" s="32" customFormat="1" ht="23.25" x14ac:dyDescent="0.35">
      <c r="F120" s="43"/>
      <c r="G120" s="43"/>
      <c r="H120" s="43"/>
      <c r="I120" s="46"/>
      <c r="K120" s="43"/>
      <c r="L120" s="43"/>
    </row>
    <row r="121" spans="6:12" s="32" customFormat="1" ht="23.25" x14ac:dyDescent="0.35">
      <c r="F121" s="43"/>
      <c r="G121" s="43"/>
      <c r="H121" s="43"/>
      <c r="I121" s="46"/>
      <c r="K121" s="43"/>
      <c r="L121" s="43"/>
    </row>
    <row r="122" spans="6:12" s="32" customFormat="1" ht="23.25" x14ac:dyDescent="0.35">
      <c r="F122" s="43"/>
      <c r="G122" s="43"/>
      <c r="H122" s="43"/>
      <c r="I122" s="46"/>
      <c r="K122" s="43"/>
      <c r="L122" s="43"/>
    </row>
    <row r="123" spans="6:12" s="32" customFormat="1" ht="23.25" x14ac:dyDescent="0.35">
      <c r="F123" s="43"/>
      <c r="G123" s="43"/>
      <c r="H123" s="43"/>
      <c r="I123" s="46"/>
      <c r="K123" s="43"/>
      <c r="L123" s="43"/>
    </row>
    <row r="124" spans="6:12" s="32" customFormat="1" ht="23.25" x14ac:dyDescent="0.35">
      <c r="F124" s="43"/>
      <c r="G124" s="43"/>
      <c r="H124" s="43"/>
      <c r="I124" s="46"/>
      <c r="K124" s="43"/>
      <c r="L124" s="43"/>
    </row>
    <row r="125" spans="6:12" s="32" customFormat="1" ht="23.25" x14ac:dyDescent="0.35">
      <c r="F125" s="43"/>
      <c r="G125" s="43"/>
      <c r="H125" s="43"/>
      <c r="I125" s="46"/>
      <c r="K125" s="43"/>
      <c r="L125" s="43"/>
    </row>
    <row r="126" spans="6:12" s="32" customFormat="1" ht="23.25" x14ac:dyDescent="0.35">
      <c r="F126" s="43"/>
      <c r="G126" s="43"/>
      <c r="H126" s="43"/>
      <c r="I126" s="46"/>
      <c r="K126" s="43"/>
      <c r="L126" s="43"/>
    </row>
    <row r="127" spans="6:12" s="32" customFormat="1" ht="23.25" x14ac:dyDescent="0.35">
      <c r="F127" s="43"/>
      <c r="G127" s="43"/>
      <c r="H127" s="43"/>
      <c r="I127" s="46"/>
      <c r="K127" s="43"/>
      <c r="L127" s="43"/>
    </row>
    <row r="128" spans="6:12" s="32" customFormat="1" ht="23.25" x14ac:dyDescent="0.35">
      <c r="F128" s="43"/>
      <c r="G128" s="43"/>
      <c r="H128" s="43"/>
      <c r="I128" s="46"/>
      <c r="K128" s="43"/>
      <c r="L128" s="43"/>
    </row>
    <row r="129" spans="6:12" s="32" customFormat="1" ht="23.25" x14ac:dyDescent="0.35">
      <c r="F129" s="43"/>
      <c r="G129" s="43"/>
      <c r="H129" s="43"/>
      <c r="I129" s="46"/>
      <c r="K129" s="43"/>
      <c r="L129" s="43"/>
    </row>
    <row r="130" spans="6:12" s="32" customFormat="1" ht="23.25" x14ac:dyDescent="0.35">
      <c r="F130" s="43"/>
      <c r="G130" s="43"/>
      <c r="H130" s="43"/>
      <c r="I130" s="46"/>
      <c r="K130" s="43"/>
      <c r="L130" s="43"/>
    </row>
    <row r="131" spans="6:12" s="32" customFormat="1" ht="23.25" x14ac:dyDescent="0.35">
      <c r="F131" s="43"/>
      <c r="G131" s="43"/>
      <c r="H131" s="43"/>
      <c r="I131" s="46"/>
      <c r="K131" s="43"/>
      <c r="L131" s="43"/>
    </row>
    <row r="132" spans="6:12" s="32" customFormat="1" ht="23.25" x14ac:dyDescent="0.35">
      <c r="F132" s="43"/>
      <c r="G132" s="43"/>
      <c r="H132" s="43"/>
      <c r="I132" s="46"/>
      <c r="K132" s="43"/>
      <c r="L132" s="43"/>
    </row>
    <row r="133" spans="6:12" s="32" customFormat="1" ht="23.25" x14ac:dyDescent="0.35">
      <c r="F133" s="43"/>
      <c r="G133" s="43"/>
      <c r="H133" s="43"/>
      <c r="I133" s="46"/>
      <c r="K133" s="43"/>
      <c r="L133" s="43"/>
    </row>
    <row r="134" spans="6:12" s="32" customFormat="1" ht="23.25" x14ac:dyDescent="0.35">
      <c r="F134" s="43"/>
      <c r="G134" s="43"/>
      <c r="H134" s="43"/>
      <c r="I134" s="46"/>
      <c r="K134" s="43"/>
      <c r="L134" s="43"/>
    </row>
    <row r="135" spans="6:12" s="32" customFormat="1" ht="23.25" x14ac:dyDescent="0.35">
      <c r="F135" s="43"/>
      <c r="G135" s="43"/>
      <c r="H135" s="43"/>
      <c r="I135" s="46"/>
      <c r="K135" s="43"/>
      <c r="L135" s="43"/>
    </row>
    <row r="136" spans="6:12" s="32" customFormat="1" ht="23.25" x14ac:dyDescent="0.35">
      <c r="F136" s="43"/>
      <c r="G136" s="43"/>
      <c r="H136" s="43"/>
      <c r="I136" s="46"/>
      <c r="K136" s="43"/>
      <c r="L136" s="43"/>
    </row>
    <row r="137" spans="6:12" s="32" customFormat="1" ht="23.25" x14ac:dyDescent="0.35">
      <c r="F137" s="43"/>
      <c r="G137" s="43"/>
      <c r="H137" s="43"/>
      <c r="I137" s="46"/>
      <c r="K137" s="43"/>
      <c r="L137" s="43"/>
    </row>
    <row r="138" spans="6:12" s="32" customFormat="1" ht="23.25" x14ac:dyDescent="0.35">
      <c r="F138" s="43"/>
      <c r="G138" s="43"/>
      <c r="H138" s="43"/>
      <c r="I138" s="46"/>
      <c r="K138" s="43"/>
      <c r="L138" s="43"/>
    </row>
    <row r="139" spans="6:12" s="32" customFormat="1" ht="23.25" x14ac:dyDescent="0.35">
      <c r="F139" s="43"/>
      <c r="G139" s="43"/>
      <c r="H139" s="43"/>
      <c r="I139" s="46"/>
      <c r="K139" s="43"/>
      <c r="L139" s="43"/>
    </row>
    <row r="140" spans="6:12" s="32" customFormat="1" ht="23.25" x14ac:dyDescent="0.35">
      <c r="F140" s="43"/>
      <c r="G140" s="43"/>
      <c r="H140" s="43"/>
      <c r="I140" s="46"/>
      <c r="K140" s="43"/>
      <c r="L140" s="43"/>
    </row>
    <row r="141" spans="6:12" s="32" customFormat="1" ht="23.25" x14ac:dyDescent="0.35">
      <c r="F141" s="43"/>
      <c r="G141" s="43"/>
      <c r="H141" s="43"/>
      <c r="I141" s="46"/>
      <c r="K141" s="43"/>
      <c r="L141" s="43"/>
    </row>
    <row r="142" spans="6:12" s="32" customFormat="1" ht="23.25" x14ac:dyDescent="0.35">
      <c r="F142" s="43"/>
      <c r="G142" s="43"/>
      <c r="H142" s="43"/>
      <c r="I142" s="46"/>
      <c r="K142" s="43"/>
      <c r="L142" s="43"/>
    </row>
    <row r="143" spans="6:12" s="32" customFormat="1" ht="23.25" x14ac:dyDescent="0.35">
      <c r="F143" s="43"/>
      <c r="G143" s="43"/>
      <c r="H143" s="43"/>
      <c r="I143" s="46"/>
      <c r="K143" s="43"/>
      <c r="L143" s="43"/>
    </row>
    <row r="144" spans="6:12" s="32" customFormat="1" ht="23.25" x14ac:dyDescent="0.35">
      <c r="F144" s="43"/>
      <c r="G144" s="43"/>
      <c r="H144" s="43"/>
      <c r="I144" s="46"/>
      <c r="K144" s="43"/>
      <c r="L144" s="43"/>
    </row>
    <row r="145" spans="6:12" s="32" customFormat="1" ht="23.25" x14ac:dyDescent="0.35">
      <c r="F145" s="43"/>
      <c r="G145" s="43"/>
      <c r="H145" s="43"/>
      <c r="I145" s="46"/>
      <c r="K145" s="43"/>
      <c r="L145" s="43"/>
    </row>
    <row r="146" spans="6:12" s="32" customFormat="1" ht="23.25" x14ac:dyDescent="0.35">
      <c r="F146" s="43"/>
      <c r="G146" s="43"/>
      <c r="H146" s="43"/>
      <c r="I146" s="46"/>
      <c r="K146" s="43"/>
      <c r="L146" s="43"/>
    </row>
    <row r="147" spans="6:12" s="32" customFormat="1" ht="23.25" x14ac:dyDescent="0.35">
      <c r="F147" s="43"/>
      <c r="G147" s="43"/>
      <c r="H147" s="43"/>
      <c r="I147" s="46"/>
      <c r="K147" s="43"/>
      <c r="L147" s="43"/>
    </row>
    <row r="148" spans="6:12" s="32" customFormat="1" ht="23.25" x14ac:dyDescent="0.35">
      <c r="F148" s="43"/>
      <c r="G148" s="43"/>
      <c r="H148" s="43"/>
      <c r="I148" s="46"/>
      <c r="K148" s="43"/>
      <c r="L148" s="43"/>
    </row>
    <row r="149" spans="6:12" s="32" customFormat="1" ht="23.25" x14ac:dyDescent="0.35">
      <c r="F149" s="43"/>
      <c r="G149" s="43"/>
      <c r="H149" s="43"/>
      <c r="I149" s="46"/>
      <c r="K149" s="43"/>
      <c r="L149" s="43"/>
    </row>
    <row r="150" spans="6:12" s="32" customFormat="1" ht="23.25" x14ac:dyDescent="0.35">
      <c r="F150" s="43"/>
      <c r="G150" s="43"/>
      <c r="H150" s="43"/>
      <c r="I150" s="46"/>
      <c r="K150" s="43"/>
      <c r="L150" s="43"/>
    </row>
    <row r="151" spans="6:12" s="32" customFormat="1" ht="23.25" x14ac:dyDescent="0.35">
      <c r="F151" s="43"/>
      <c r="G151" s="43"/>
      <c r="H151" s="43"/>
      <c r="I151" s="46"/>
      <c r="K151" s="43"/>
      <c r="L151" s="43"/>
    </row>
    <row r="152" spans="6:12" s="32" customFormat="1" ht="23.25" x14ac:dyDescent="0.35">
      <c r="F152" s="43"/>
      <c r="G152" s="43"/>
      <c r="H152" s="43"/>
      <c r="I152" s="46"/>
      <c r="K152" s="43"/>
      <c r="L152" s="43"/>
    </row>
    <row r="153" spans="6:12" s="32" customFormat="1" ht="23.25" x14ac:dyDescent="0.35">
      <c r="F153" s="43"/>
      <c r="G153" s="43"/>
      <c r="H153" s="43"/>
      <c r="I153" s="46"/>
      <c r="K153" s="43"/>
      <c r="L153" s="43"/>
    </row>
    <row r="154" spans="6:12" s="32" customFormat="1" ht="23.25" x14ac:dyDescent="0.35">
      <c r="F154" s="43"/>
      <c r="G154" s="43"/>
      <c r="H154" s="43"/>
      <c r="I154" s="46"/>
      <c r="K154" s="43"/>
      <c r="L154" s="43"/>
    </row>
    <row r="155" spans="6:12" s="32" customFormat="1" ht="23.25" x14ac:dyDescent="0.35">
      <c r="F155" s="43"/>
      <c r="G155" s="43"/>
      <c r="H155" s="43"/>
      <c r="I155" s="46"/>
      <c r="K155" s="43"/>
      <c r="L155" s="43"/>
    </row>
    <row r="156" spans="6:12" s="32" customFormat="1" ht="23.25" x14ac:dyDescent="0.35">
      <c r="F156" s="43"/>
      <c r="G156" s="43"/>
      <c r="H156" s="43"/>
      <c r="I156" s="46"/>
      <c r="K156" s="43"/>
      <c r="L156" s="43"/>
    </row>
    <row r="157" spans="6:12" s="32" customFormat="1" ht="23.25" x14ac:dyDescent="0.35">
      <c r="F157" s="43"/>
      <c r="G157" s="43"/>
      <c r="H157" s="43"/>
      <c r="I157" s="46"/>
      <c r="K157" s="43"/>
      <c r="L157" s="43"/>
    </row>
    <row r="158" spans="6:12" s="32" customFormat="1" ht="23.25" x14ac:dyDescent="0.35">
      <c r="F158" s="43"/>
      <c r="G158" s="43"/>
      <c r="H158" s="43"/>
      <c r="I158" s="46"/>
      <c r="K158" s="43"/>
      <c r="L158" s="43"/>
    </row>
    <row r="159" spans="6:12" s="32" customFormat="1" ht="23.25" x14ac:dyDescent="0.35">
      <c r="F159" s="43"/>
      <c r="G159" s="43"/>
      <c r="H159" s="43"/>
      <c r="I159" s="46"/>
      <c r="K159" s="43"/>
      <c r="L159" s="43"/>
    </row>
    <row r="160" spans="6:12" s="32" customFormat="1" ht="23.25" x14ac:dyDescent="0.35">
      <c r="F160" s="43"/>
      <c r="G160" s="43"/>
      <c r="H160" s="43"/>
      <c r="I160" s="46"/>
      <c r="K160" s="43"/>
      <c r="L160" s="43"/>
    </row>
    <row r="161" spans="6:12" s="32" customFormat="1" ht="23.25" x14ac:dyDescent="0.35">
      <c r="F161" s="43"/>
      <c r="G161" s="43"/>
      <c r="H161" s="43"/>
      <c r="I161" s="46"/>
      <c r="K161" s="43"/>
      <c r="L161" s="43"/>
    </row>
    <row r="162" spans="6:12" s="32" customFormat="1" ht="23.25" x14ac:dyDescent="0.35">
      <c r="F162" s="43"/>
      <c r="G162" s="43"/>
      <c r="H162" s="43"/>
      <c r="I162" s="46"/>
      <c r="K162" s="43"/>
      <c r="L162" s="43"/>
    </row>
    <row r="163" spans="6:12" s="32" customFormat="1" ht="23.25" x14ac:dyDescent="0.35">
      <c r="F163" s="43"/>
      <c r="G163" s="43"/>
      <c r="H163" s="43"/>
      <c r="I163" s="46"/>
      <c r="K163" s="43"/>
      <c r="L163" s="43"/>
    </row>
    <row r="164" spans="6:12" s="32" customFormat="1" ht="23.25" x14ac:dyDescent="0.35">
      <c r="F164" s="43"/>
      <c r="G164" s="43"/>
      <c r="H164" s="43"/>
      <c r="I164" s="46"/>
      <c r="K164" s="43"/>
      <c r="L164" s="43"/>
    </row>
    <row r="165" spans="6:12" s="32" customFormat="1" ht="23.25" x14ac:dyDescent="0.35">
      <c r="F165" s="43"/>
      <c r="G165" s="43"/>
      <c r="H165" s="43"/>
      <c r="I165" s="46"/>
      <c r="K165" s="43"/>
      <c r="L165" s="43"/>
    </row>
    <row r="166" spans="6:12" s="32" customFormat="1" ht="23.25" x14ac:dyDescent="0.35">
      <c r="F166" s="43"/>
      <c r="G166" s="43"/>
      <c r="H166" s="43"/>
      <c r="I166" s="46"/>
      <c r="K166" s="43"/>
      <c r="L166" s="43"/>
    </row>
    <row r="167" spans="6:12" s="21" customFormat="1" ht="12.75" x14ac:dyDescent="0.2">
      <c r="F167" s="3"/>
      <c r="G167" s="3"/>
      <c r="H167" s="3"/>
      <c r="I167" s="28"/>
      <c r="K167" s="3"/>
      <c r="L167" s="3"/>
    </row>
    <row r="168" spans="6:12" s="21" customFormat="1" ht="12.75" x14ac:dyDescent="0.2">
      <c r="F168" s="3"/>
      <c r="G168" s="3"/>
      <c r="H168" s="3"/>
      <c r="I168" s="28"/>
      <c r="K168" s="3"/>
      <c r="L168" s="3"/>
    </row>
    <row r="169" spans="6:12" s="21" customFormat="1" ht="12.75" x14ac:dyDescent="0.2">
      <c r="F169" s="3"/>
      <c r="G169" s="3"/>
      <c r="H169" s="3"/>
      <c r="I169" s="28"/>
      <c r="K169" s="3"/>
      <c r="L169" s="3"/>
    </row>
    <row r="170" spans="6:12" s="21" customFormat="1" ht="12.75" x14ac:dyDescent="0.2">
      <c r="F170" s="3"/>
      <c r="G170" s="3"/>
      <c r="H170" s="3"/>
      <c r="I170" s="28"/>
      <c r="K170" s="3"/>
      <c r="L170" s="3"/>
    </row>
    <row r="171" spans="6:12" s="21" customFormat="1" ht="12.75" x14ac:dyDescent="0.2">
      <c r="F171" s="3"/>
      <c r="G171" s="3"/>
      <c r="H171" s="3"/>
      <c r="I171" s="28"/>
      <c r="K171" s="3"/>
      <c r="L171" s="3"/>
    </row>
  </sheetData>
  <mergeCells count="25">
    <mergeCell ref="P7:P10"/>
    <mergeCell ref="R7:R10"/>
    <mergeCell ref="S7:S10"/>
    <mergeCell ref="T7:T10"/>
    <mergeCell ref="J7:J10"/>
    <mergeCell ref="K7:K10"/>
    <mergeCell ref="L7:L10"/>
    <mergeCell ref="N7:N10"/>
    <mergeCell ref="O7:O10"/>
    <mergeCell ref="C2:T2"/>
    <mergeCell ref="C3:T3"/>
    <mergeCell ref="C4:T4"/>
    <mergeCell ref="C6:C10"/>
    <mergeCell ref="D6:D10"/>
    <mergeCell ref="E6:G6"/>
    <mergeCell ref="H6:H10"/>
    <mergeCell ref="I6:I10"/>
    <mergeCell ref="J6:L6"/>
    <mergeCell ref="M6:M10"/>
    <mergeCell ref="N6:P6"/>
    <mergeCell ref="Q6:Q10"/>
    <mergeCell ref="R6:T6"/>
    <mergeCell ref="E7:E10"/>
    <mergeCell ref="F7:F10"/>
    <mergeCell ref="G7:G10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B1DC3-A4B5-4C8D-A2DC-DEEEFC4D1F2A}">
  <dimension ref="A1:T171"/>
  <sheetViews>
    <sheetView tabSelected="1" topLeftCell="C2" zoomScale="48" zoomScaleNormal="48" workbookViewId="0">
      <selection activeCell="K31" sqref="K31"/>
    </sheetView>
  </sheetViews>
  <sheetFormatPr defaultColWidth="8.85546875" defaultRowHeight="20.25" x14ac:dyDescent="0.3"/>
  <cols>
    <col min="1" max="1" width="12.140625" style="20" hidden="1" customWidth="1"/>
    <col min="2" max="2" width="0.28515625" style="20" hidden="1" customWidth="1"/>
    <col min="3" max="3" width="110.7109375" style="21" customWidth="1"/>
    <col min="4" max="4" width="26" style="22" customWidth="1"/>
    <col min="5" max="5" width="24.5703125" style="21" customWidth="1"/>
    <col min="6" max="6" width="23.42578125" style="31" customWidth="1"/>
    <col min="7" max="7" width="23.140625" style="31" customWidth="1"/>
    <col min="8" max="8" width="25.85546875" style="3" customWidth="1"/>
    <col min="9" max="9" width="26" style="28" customWidth="1"/>
    <col min="10" max="10" width="25.5703125" style="21" customWidth="1"/>
    <col min="11" max="11" width="23.85546875" style="31" customWidth="1"/>
    <col min="12" max="12" width="23.140625" style="31" customWidth="1"/>
    <col min="13" max="13" width="26.140625" style="24" customWidth="1"/>
    <col min="14" max="14" width="25.7109375" style="24" customWidth="1"/>
    <col min="15" max="15" width="24" style="21" customWidth="1"/>
    <col min="16" max="16" width="21.140625" style="21" customWidth="1"/>
    <col min="17" max="17" width="23" style="21" customWidth="1"/>
    <col min="18" max="18" width="27.42578125" style="21" customWidth="1"/>
    <col min="19" max="19" width="23.28515625" style="21" customWidth="1"/>
    <col min="20" max="20" width="26.42578125" style="21" customWidth="1"/>
    <col min="21" max="16384" width="8.85546875" style="21"/>
  </cols>
  <sheetData>
    <row r="1" spans="3:20" ht="15" customHeight="1" x14ac:dyDescent="0.3">
      <c r="E1" s="4"/>
      <c r="F1" s="7"/>
      <c r="G1" s="6"/>
      <c r="H1" s="6"/>
      <c r="I1" s="5"/>
      <c r="J1" s="1"/>
      <c r="K1" s="6"/>
      <c r="L1" s="6"/>
      <c r="M1" s="23"/>
    </row>
    <row r="2" spans="3:20" ht="43.5" customHeight="1" x14ac:dyDescent="0.3">
      <c r="C2" s="68" t="s">
        <v>13</v>
      </c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</row>
    <row r="3" spans="3:20" ht="51.75" customHeight="1" x14ac:dyDescent="0.3">
      <c r="C3" s="68" t="s">
        <v>102</v>
      </c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</row>
    <row r="4" spans="3:20" ht="46.5" customHeight="1" x14ac:dyDescent="0.3">
      <c r="C4" s="68" t="s">
        <v>28</v>
      </c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</row>
    <row r="5" spans="3:20" ht="36" customHeight="1" x14ac:dyDescent="0.3">
      <c r="C5" s="67"/>
      <c r="D5" s="26"/>
      <c r="E5" s="25"/>
      <c r="F5" s="27"/>
      <c r="G5" s="27"/>
      <c r="H5" s="2"/>
      <c r="K5" s="29"/>
      <c r="L5" s="29"/>
      <c r="M5" s="29"/>
      <c r="N5" s="29"/>
      <c r="O5" s="29"/>
      <c r="P5" s="29"/>
      <c r="Q5" s="29"/>
      <c r="R5" s="29"/>
      <c r="S5" s="29"/>
      <c r="T5" s="30" t="s">
        <v>29</v>
      </c>
    </row>
    <row r="6" spans="3:20" ht="32.450000000000003" customHeight="1" x14ac:dyDescent="0.3">
      <c r="C6" s="69" t="s">
        <v>1</v>
      </c>
      <c r="D6" s="70" t="s">
        <v>103</v>
      </c>
      <c r="E6" s="71" t="s">
        <v>2</v>
      </c>
      <c r="F6" s="71"/>
      <c r="G6" s="71"/>
      <c r="H6" s="72" t="s">
        <v>104</v>
      </c>
      <c r="I6" s="73" t="s">
        <v>106</v>
      </c>
      <c r="J6" s="69" t="s">
        <v>2</v>
      </c>
      <c r="K6" s="69"/>
      <c r="L6" s="69"/>
      <c r="M6" s="73" t="s">
        <v>105</v>
      </c>
      <c r="N6" s="69" t="s">
        <v>2</v>
      </c>
      <c r="O6" s="69"/>
      <c r="P6" s="69"/>
      <c r="Q6" s="74" t="s">
        <v>62</v>
      </c>
      <c r="R6" s="69" t="s">
        <v>2</v>
      </c>
      <c r="S6" s="69"/>
      <c r="T6" s="69"/>
    </row>
    <row r="7" spans="3:20" ht="12.75" customHeight="1" x14ac:dyDescent="0.3">
      <c r="C7" s="69"/>
      <c r="D7" s="70" t="s">
        <v>3</v>
      </c>
      <c r="E7" s="75" t="s">
        <v>4</v>
      </c>
      <c r="F7" s="75" t="s">
        <v>5</v>
      </c>
      <c r="G7" s="76" t="s">
        <v>11</v>
      </c>
      <c r="H7" s="72"/>
      <c r="I7" s="73" t="s">
        <v>6</v>
      </c>
      <c r="J7" s="77" t="s">
        <v>4</v>
      </c>
      <c r="K7" s="75" t="s">
        <v>5</v>
      </c>
      <c r="L7" s="76" t="s">
        <v>11</v>
      </c>
      <c r="M7" s="73" t="s">
        <v>6</v>
      </c>
      <c r="N7" s="77" t="s">
        <v>4</v>
      </c>
      <c r="O7" s="75" t="s">
        <v>5</v>
      </c>
      <c r="P7" s="76" t="s">
        <v>11</v>
      </c>
      <c r="Q7" s="74" t="s">
        <v>6</v>
      </c>
      <c r="R7" s="77" t="s">
        <v>4</v>
      </c>
      <c r="S7" s="75" t="s">
        <v>5</v>
      </c>
      <c r="T7" s="76" t="s">
        <v>11</v>
      </c>
    </row>
    <row r="8" spans="3:20" ht="12.75" customHeight="1" x14ac:dyDescent="0.3">
      <c r="C8" s="69"/>
      <c r="D8" s="70"/>
      <c r="E8" s="75"/>
      <c r="F8" s="75"/>
      <c r="G8" s="76"/>
      <c r="H8" s="72"/>
      <c r="I8" s="73" t="s">
        <v>7</v>
      </c>
      <c r="J8" s="77"/>
      <c r="K8" s="75"/>
      <c r="L8" s="76"/>
      <c r="M8" s="73" t="s">
        <v>7</v>
      </c>
      <c r="N8" s="77"/>
      <c r="O8" s="75"/>
      <c r="P8" s="76"/>
      <c r="Q8" s="74" t="s">
        <v>7</v>
      </c>
      <c r="R8" s="77"/>
      <c r="S8" s="75"/>
      <c r="T8" s="76"/>
    </row>
    <row r="9" spans="3:20" ht="72.599999999999994" customHeight="1" x14ac:dyDescent="0.3">
      <c r="C9" s="69"/>
      <c r="D9" s="70"/>
      <c r="E9" s="75"/>
      <c r="F9" s="75"/>
      <c r="G9" s="76"/>
      <c r="H9" s="72"/>
      <c r="I9" s="73"/>
      <c r="J9" s="77"/>
      <c r="K9" s="75"/>
      <c r="L9" s="76"/>
      <c r="M9" s="73"/>
      <c r="N9" s="77"/>
      <c r="O9" s="75"/>
      <c r="P9" s="76"/>
      <c r="Q9" s="74"/>
      <c r="R9" s="77"/>
      <c r="S9" s="75"/>
      <c r="T9" s="76"/>
    </row>
    <row r="10" spans="3:20" ht="107.25" customHeight="1" x14ac:dyDescent="0.3">
      <c r="C10" s="69"/>
      <c r="D10" s="70"/>
      <c r="E10" s="75"/>
      <c r="F10" s="75"/>
      <c r="G10" s="76"/>
      <c r="H10" s="72"/>
      <c r="I10" s="73"/>
      <c r="J10" s="77"/>
      <c r="K10" s="75"/>
      <c r="L10" s="76"/>
      <c r="M10" s="73"/>
      <c r="N10" s="77"/>
      <c r="O10" s="75"/>
      <c r="P10" s="76"/>
      <c r="Q10" s="74"/>
      <c r="R10" s="77"/>
      <c r="S10" s="75"/>
      <c r="T10" s="76"/>
    </row>
    <row r="11" spans="3:20" ht="24.75" customHeight="1" x14ac:dyDescent="0.3">
      <c r="C11" s="13">
        <v>1</v>
      </c>
      <c r="D11" s="14">
        <v>2</v>
      </c>
      <c r="E11" s="13">
        <v>3</v>
      </c>
      <c r="F11" s="15">
        <v>4</v>
      </c>
      <c r="G11" s="15">
        <v>5</v>
      </c>
      <c r="H11" s="15">
        <v>6</v>
      </c>
      <c r="I11" s="13">
        <v>7</v>
      </c>
      <c r="J11" s="13">
        <v>8</v>
      </c>
      <c r="K11" s="15">
        <v>9</v>
      </c>
      <c r="L11" s="15">
        <v>10</v>
      </c>
      <c r="M11" s="19">
        <v>11</v>
      </c>
      <c r="N11" s="13">
        <v>12</v>
      </c>
      <c r="O11" s="15">
        <v>13</v>
      </c>
      <c r="P11" s="15">
        <v>14</v>
      </c>
      <c r="Q11" s="16" t="s">
        <v>15</v>
      </c>
      <c r="R11" s="13" t="s">
        <v>14</v>
      </c>
      <c r="S11" s="15" t="s">
        <v>16</v>
      </c>
      <c r="T11" s="15" t="s">
        <v>17</v>
      </c>
    </row>
    <row r="12" spans="3:20" s="43" customFormat="1" ht="28.15" customHeight="1" x14ac:dyDescent="0.35">
      <c r="C12" s="34" t="s">
        <v>30</v>
      </c>
      <c r="D12" s="47"/>
      <c r="E12" s="8"/>
      <c r="F12" s="8"/>
      <c r="G12" s="8"/>
      <c r="H12" s="8"/>
      <c r="I12" s="48"/>
      <c r="J12" s="8"/>
      <c r="K12" s="8"/>
      <c r="L12" s="8"/>
      <c r="M12" s="48"/>
      <c r="N12" s="8"/>
      <c r="O12" s="8"/>
      <c r="P12" s="8"/>
      <c r="Q12" s="47"/>
      <c r="R12" s="8"/>
      <c r="S12" s="8"/>
      <c r="T12" s="8"/>
    </row>
    <row r="13" spans="3:20" s="43" customFormat="1" ht="38.450000000000003" customHeight="1" x14ac:dyDescent="0.35">
      <c r="C13" s="35" t="s">
        <v>55</v>
      </c>
      <c r="D13" s="49">
        <f t="shared" ref="D13:D14" si="0">E13+F13</f>
        <v>46293100</v>
      </c>
      <c r="E13" s="9">
        <f>E14+E15+E20</f>
        <v>46293100</v>
      </c>
      <c r="F13" s="9">
        <f t="shared" ref="F13:H13" si="1">F14+F15+F20</f>
        <v>0</v>
      </c>
      <c r="G13" s="9">
        <f t="shared" si="1"/>
        <v>0</v>
      </c>
      <c r="H13" s="9">
        <f t="shared" si="1"/>
        <v>34795500</v>
      </c>
      <c r="I13" s="49">
        <f t="shared" ref="I13:I14" si="2">J13+K13</f>
        <v>35762668.480000004</v>
      </c>
      <c r="J13" s="9">
        <f>J14+J15+J20</f>
        <v>35762668.480000004</v>
      </c>
      <c r="K13" s="9">
        <f t="shared" ref="K13:L13" si="3">K14+K15+K20</f>
        <v>0</v>
      </c>
      <c r="L13" s="9">
        <f t="shared" si="3"/>
        <v>0</v>
      </c>
      <c r="M13" s="49">
        <f t="shared" ref="M13:M14" si="4">N13+O13</f>
        <v>32360523.950000003</v>
      </c>
      <c r="N13" s="9">
        <f>N14+N15+N20</f>
        <v>32360523.950000003</v>
      </c>
      <c r="O13" s="9">
        <f t="shared" ref="O13:P13" si="5">O14+O15+O20</f>
        <v>0</v>
      </c>
      <c r="P13" s="9">
        <f t="shared" si="5"/>
        <v>0</v>
      </c>
      <c r="Q13" s="9">
        <f>I13-M13</f>
        <v>3402144.5300000012</v>
      </c>
      <c r="R13" s="9">
        <f>J13-N13</f>
        <v>3402144.5300000012</v>
      </c>
      <c r="S13" s="9">
        <f>K13-O13</f>
        <v>0</v>
      </c>
      <c r="T13" s="9">
        <f>L13-P13</f>
        <v>0</v>
      </c>
    </row>
    <row r="14" spans="3:20" s="43" customFormat="1" ht="94.9" customHeight="1" x14ac:dyDescent="0.35">
      <c r="C14" s="36" t="s">
        <v>31</v>
      </c>
      <c r="D14" s="49">
        <f t="shared" si="0"/>
        <v>100</v>
      </c>
      <c r="E14" s="9">
        <v>100</v>
      </c>
      <c r="F14" s="9">
        <v>0</v>
      </c>
      <c r="G14" s="9">
        <v>0</v>
      </c>
      <c r="H14" s="9">
        <v>0</v>
      </c>
      <c r="I14" s="49">
        <f t="shared" si="2"/>
        <v>0</v>
      </c>
      <c r="J14" s="9">
        <v>0</v>
      </c>
      <c r="K14" s="9">
        <v>0</v>
      </c>
      <c r="L14" s="9">
        <v>0</v>
      </c>
      <c r="M14" s="49">
        <f t="shared" si="4"/>
        <v>117.28</v>
      </c>
      <c r="N14" s="50">
        <v>117.28</v>
      </c>
      <c r="O14" s="9">
        <v>0</v>
      </c>
      <c r="P14" s="9">
        <v>0</v>
      </c>
      <c r="Q14" s="9">
        <f t="shared" ref="Q14:T46" si="6">I14-M14</f>
        <v>-117.28</v>
      </c>
      <c r="R14" s="9">
        <f t="shared" si="6"/>
        <v>-117.28</v>
      </c>
      <c r="S14" s="9">
        <f t="shared" si="6"/>
        <v>0</v>
      </c>
      <c r="T14" s="9">
        <f t="shared" si="6"/>
        <v>0</v>
      </c>
    </row>
    <row r="15" spans="3:20" s="43" customFormat="1" ht="28.15" customHeight="1" x14ac:dyDescent="0.35">
      <c r="C15" s="36" t="s">
        <v>58</v>
      </c>
      <c r="D15" s="49">
        <f>E15+F15</f>
        <v>19045000</v>
      </c>
      <c r="E15" s="9">
        <f>E16+E17+E18+E19</f>
        <v>19045000</v>
      </c>
      <c r="F15" s="9">
        <f t="shared" ref="F15:H15" si="7">F16+F17+F18+F19</f>
        <v>0</v>
      </c>
      <c r="G15" s="9">
        <f t="shared" si="7"/>
        <v>0</v>
      </c>
      <c r="H15" s="9">
        <f t="shared" si="7"/>
        <v>14478500</v>
      </c>
      <c r="I15" s="49">
        <f>J15+K15</f>
        <v>15337835.870000001</v>
      </c>
      <c r="J15" s="9">
        <f>J16+J17+J18+J19</f>
        <v>15337835.870000001</v>
      </c>
      <c r="K15" s="9">
        <f t="shared" ref="K15:L15" si="8">K16+K17+K18+K19</f>
        <v>0</v>
      </c>
      <c r="L15" s="9">
        <f t="shared" si="8"/>
        <v>0</v>
      </c>
      <c r="M15" s="49">
        <f>N15+O15</f>
        <v>13573877.77</v>
      </c>
      <c r="N15" s="50">
        <f>N16+N17+N18+N19</f>
        <v>13573877.77</v>
      </c>
      <c r="O15" s="9">
        <f t="shared" ref="O15:P15" si="9">O16+O17+O18+O19</f>
        <v>0</v>
      </c>
      <c r="P15" s="9">
        <f t="shared" si="9"/>
        <v>0</v>
      </c>
      <c r="Q15" s="9">
        <f t="shared" si="6"/>
        <v>1763958.1000000015</v>
      </c>
      <c r="R15" s="9">
        <f t="shared" si="6"/>
        <v>1763958.1000000015</v>
      </c>
      <c r="S15" s="9">
        <f t="shared" si="6"/>
        <v>0</v>
      </c>
      <c r="T15" s="9">
        <f t="shared" si="6"/>
        <v>0</v>
      </c>
    </row>
    <row r="16" spans="3:20" s="43" customFormat="1" ht="65.45" customHeight="1" x14ac:dyDescent="0.35">
      <c r="C16" s="36" t="s">
        <v>32</v>
      </c>
      <c r="D16" s="49">
        <f t="shared" ref="D16:D54" si="10">E16+F16</f>
        <v>12000</v>
      </c>
      <c r="E16" s="9">
        <v>12000</v>
      </c>
      <c r="F16" s="9">
        <v>0</v>
      </c>
      <c r="G16" s="9">
        <v>0</v>
      </c>
      <c r="H16" s="9">
        <v>8500</v>
      </c>
      <c r="I16" s="49">
        <f t="shared" ref="I16:I46" si="11">J16+K16</f>
        <v>10336.950000000001</v>
      </c>
      <c r="J16" s="50">
        <v>10336.950000000001</v>
      </c>
      <c r="K16" s="9">
        <v>0</v>
      </c>
      <c r="L16" s="9">
        <v>0</v>
      </c>
      <c r="M16" s="49">
        <f t="shared" ref="M16:M46" si="12">N16+O16</f>
        <v>9264.2800000000007</v>
      </c>
      <c r="N16" s="50">
        <v>9264.2800000000007</v>
      </c>
      <c r="O16" s="9">
        <v>0</v>
      </c>
      <c r="P16" s="9">
        <v>0</v>
      </c>
      <c r="Q16" s="9">
        <f t="shared" si="6"/>
        <v>1072.67</v>
      </c>
      <c r="R16" s="9">
        <f t="shared" si="6"/>
        <v>1072.67</v>
      </c>
      <c r="S16" s="9">
        <f t="shared" si="6"/>
        <v>0</v>
      </c>
      <c r="T16" s="9">
        <f t="shared" si="6"/>
        <v>0</v>
      </c>
    </row>
    <row r="17" spans="3:20" s="43" customFormat="1" ht="65.45" customHeight="1" x14ac:dyDescent="0.35">
      <c r="C17" s="36" t="s">
        <v>33</v>
      </c>
      <c r="D17" s="49">
        <f t="shared" si="10"/>
        <v>446500</v>
      </c>
      <c r="E17" s="9">
        <v>446500</v>
      </c>
      <c r="F17" s="9">
        <v>0</v>
      </c>
      <c r="G17" s="9">
        <v>0</v>
      </c>
      <c r="H17" s="9">
        <v>370000</v>
      </c>
      <c r="I17" s="49">
        <f t="shared" si="11"/>
        <v>799738.87</v>
      </c>
      <c r="J17" s="50">
        <v>799738.87</v>
      </c>
      <c r="K17" s="9">
        <v>0</v>
      </c>
      <c r="L17" s="9">
        <v>0</v>
      </c>
      <c r="M17" s="49">
        <f t="shared" si="12"/>
        <v>383227.52</v>
      </c>
      <c r="N17" s="50">
        <v>383227.52</v>
      </c>
      <c r="O17" s="9">
        <v>0</v>
      </c>
      <c r="P17" s="9">
        <v>0</v>
      </c>
      <c r="Q17" s="9">
        <f t="shared" si="6"/>
        <v>416511.35</v>
      </c>
      <c r="R17" s="9">
        <f t="shared" si="6"/>
        <v>416511.35</v>
      </c>
      <c r="S17" s="9">
        <f t="shared" si="6"/>
        <v>0</v>
      </c>
      <c r="T17" s="9">
        <f t="shared" si="6"/>
        <v>0</v>
      </c>
    </row>
    <row r="18" spans="3:20" s="43" customFormat="1" ht="65.45" customHeight="1" x14ac:dyDescent="0.35">
      <c r="C18" s="36" t="s">
        <v>34</v>
      </c>
      <c r="D18" s="49">
        <f t="shared" si="10"/>
        <v>5719000</v>
      </c>
      <c r="E18" s="9">
        <v>5719000</v>
      </c>
      <c r="F18" s="9">
        <v>0</v>
      </c>
      <c r="G18" s="9">
        <v>0</v>
      </c>
      <c r="H18" s="9">
        <v>4550000</v>
      </c>
      <c r="I18" s="49">
        <f t="shared" si="11"/>
        <v>5445972.3600000003</v>
      </c>
      <c r="J18" s="50">
        <v>5445972.3600000003</v>
      </c>
      <c r="K18" s="9">
        <v>0</v>
      </c>
      <c r="L18" s="9">
        <v>0</v>
      </c>
      <c r="M18" s="49">
        <f t="shared" si="12"/>
        <v>4682822.29</v>
      </c>
      <c r="N18" s="50">
        <v>4682822.29</v>
      </c>
      <c r="O18" s="9">
        <v>0</v>
      </c>
      <c r="P18" s="9">
        <v>0</v>
      </c>
      <c r="Q18" s="9">
        <f t="shared" si="6"/>
        <v>763150.0700000003</v>
      </c>
      <c r="R18" s="9">
        <f t="shared" si="6"/>
        <v>763150.0700000003</v>
      </c>
      <c r="S18" s="9">
        <f t="shared" si="6"/>
        <v>0</v>
      </c>
      <c r="T18" s="9">
        <f t="shared" si="6"/>
        <v>0</v>
      </c>
    </row>
    <row r="19" spans="3:20" s="43" customFormat="1" ht="65.45" customHeight="1" x14ac:dyDescent="0.35">
      <c r="C19" s="36" t="s">
        <v>35</v>
      </c>
      <c r="D19" s="49">
        <f t="shared" si="10"/>
        <v>12867500</v>
      </c>
      <c r="E19" s="9">
        <v>12867500</v>
      </c>
      <c r="F19" s="9">
        <v>0</v>
      </c>
      <c r="G19" s="9">
        <v>0</v>
      </c>
      <c r="H19" s="9">
        <v>9550000</v>
      </c>
      <c r="I19" s="49">
        <f t="shared" si="11"/>
        <v>9081787.6899999995</v>
      </c>
      <c r="J19" s="50">
        <v>9081787.6899999995</v>
      </c>
      <c r="K19" s="9">
        <v>0</v>
      </c>
      <c r="L19" s="9">
        <v>0</v>
      </c>
      <c r="M19" s="49">
        <f t="shared" si="12"/>
        <v>8498563.6799999997</v>
      </c>
      <c r="N19" s="50">
        <v>8498563.6799999997</v>
      </c>
      <c r="O19" s="9">
        <v>0</v>
      </c>
      <c r="P19" s="9">
        <v>0</v>
      </c>
      <c r="Q19" s="9">
        <f t="shared" si="6"/>
        <v>583224.00999999978</v>
      </c>
      <c r="R19" s="9">
        <f t="shared" si="6"/>
        <v>583224.00999999978</v>
      </c>
      <c r="S19" s="9">
        <f t="shared" si="6"/>
        <v>0</v>
      </c>
      <c r="T19" s="9">
        <f t="shared" si="6"/>
        <v>0</v>
      </c>
    </row>
    <row r="20" spans="3:20" s="43" customFormat="1" ht="30.75" customHeight="1" x14ac:dyDescent="0.35">
      <c r="C20" s="36" t="s">
        <v>36</v>
      </c>
      <c r="D20" s="49">
        <f>E20+F20</f>
        <v>27248000</v>
      </c>
      <c r="E20" s="9">
        <f>E22+E23+E21</f>
        <v>27248000</v>
      </c>
      <c r="F20" s="9">
        <f t="shared" ref="F20:H20" si="13">F22+F23</f>
        <v>0</v>
      </c>
      <c r="G20" s="9">
        <f t="shared" si="13"/>
        <v>0</v>
      </c>
      <c r="H20" s="9">
        <f t="shared" si="13"/>
        <v>20317000</v>
      </c>
      <c r="I20" s="49">
        <f t="shared" si="11"/>
        <v>20424832.609999999</v>
      </c>
      <c r="J20" s="50">
        <f>J22+J23+J21</f>
        <v>20424832.609999999</v>
      </c>
      <c r="K20" s="9">
        <f t="shared" ref="K20:L20" si="14">K22+K23</f>
        <v>0</v>
      </c>
      <c r="L20" s="9">
        <f t="shared" si="14"/>
        <v>0</v>
      </c>
      <c r="M20" s="49">
        <f t="shared" si="12"/>
        <v>18786528.900000002</v>
      </c>
      <c r="N20" s="50">
        <f>N22+N23</f>
        <v>18786528.900000002</v>
      </c>
      <c r="O20" s="9">
        <f t="shared" ref="O20:P20" si="15">O22+O23</f>
        <v>0</v>
      </c>
      <c r="P20" s="9">
        <f t="shared" si="15"/>
        <v>0</v>
      </c>
      <c r="Q20" s="9">
        <f t="shared" si="6"/>
        <v>1638303.7099999972</v>
      </c>
      <c r="R20" s="50">
        <f>J20-N20</f>
        <v>1638303.7099999972</v>
      </c>
      <c r="S20" s="9">
        <f t="shared" si="6"/>
        <v>0</v>
      </c>
      <c r="T20" s="9">
        <f t="shared" si="6"/>
        <v>0</v>
      </c>
    </row>
    <row r="21" spans="3:20" s="43" customFormat="1" ht="30.75" customHeight="1" x14ac:dyDescent="0.35">
      <c r="C21" s="36" t="s">
        <v>54</v>
      </c>
      <c r="D21" s="49">
        <f t="shared" si="10"/>
        <v>0</v>
      </c>
      <c r="E21" s="9">
        <v>0</v>
      </c>
      <c r="F21" s="9">
        <v>0</v>
      </c>
      <c r="G21" s="9">
        <v>0</v>
      </c>
      <c r="H21" s="9">
        <v>0</v>
      </c>
      <c r="I21" s="49">
        <f t="shared" si="11"/>
        <v>0</v>
      </c>
      <c r="J21" s="50">
        <v>0</v>
      </c>
      <c r="K21" s="9">
        <v>0</v>
      </c>
      <c r="L21" s="9">
        <v>0</v>
      </c>
      <c r="M21" s="49">
        <f t="shared" si="12"/>
        <v>1675.12</v>
      </c>
      <c r="N21" s="50">
        <v>1675.12</v>
      </c>
      <c r="O21" s="9">
        <v>0</v>
      </c>
      <c r="P21" s="9">
        <v>0</v>
      </c>
      <c r="Q21" s="9">
        <f t="shared" si="6"/>
        <v>-1675.12</v>
      </c>
      <c r="R21" s="50">
        <f>J21-N21</f>
        <v>-1675.12</v>
      </c>
      <c r="S21" s="9">
        <f t="shared" si="6"/>
        <v>0</v>
      </c>
      <c r="T21" s="9">
        <f t="shared" si="6"/>
        <v>0</v>
      </c>
    </row>
    <row r="22" spans="3:20" s="43" customFormat="1" ht="33.75" customHeight="1" x14ac:dyDescent="0.35">
      <c r="C22" s="36" t="s">
        <v>56</v>
      </c>
      <c r="D22" s="49">
        <f t="shared" si="10"/>
        <v>1451000</v>
      </c>
      <c r="E22" s="9">
        <v>1451000</v>
      </c>
      <c r="F22" s="9">
        <v>0</v>
      </c>
      <c r="G22" s="9">
        <v>0</v>
      </c>
      <c r="H22" s="50">
        <v>1077000</v>
      </c>
      <c r="I22" s="49">
        <f t="shared" si="11"/>
        <v>1235295.0900000001</v>
      </c>
      <c r="J22" s="50">
        <v>1235295.0900000001</v>
      </c>
      <c r="K22" s="9">
        <v>0</v>
      </c>
      <c r="L22" s="9">
        <v>0</v>
      </c>
      <c r="M22" s="49">
        <f t="shared" si="12"/>
        <v>831335.94</v>
      </c>
      <c r="N22" s="50">
        <v>831335.94</v>
      </c>
      <c r="O22" s="9">
        <v>0</v>
      </c>
      <c r="P22" s="9">
        <v>0</v>
      </c>
      <c r="Q22" s="9">
        <f t="shared" si="6"/>
        <v>403959.15000000014</v>
      </c>
      <c r="R22" s="50">
        <f t="shared" si="6"/>
        <v>403959.15000000014</v>
      </c>
      <c r="S22" s="9">
        <f t="shared" si="6"/>
        <v>0</v>
      </c>
      <c r="T22" s="9">
        <f t="shared" si="6"/>
        <v>0</v>
      </c>
    </row>
    <row r="23" spans="3:20" s="43" customFormat="1" ht="37.15" customHeight="1" x14ac:dyDescent="0.35">
      <c r="C23" s="36" t="s">
        <v>57</v>
      </c>
      <c r="D23" s="49">
        <f t="shared" si="10"/>
        <v>25797000</v>
      </c>
      <c r="E23" s="9">
        <v>25797000</v>
      </c>
      <c r="F23" s="9">
        <v>0</v>
      </c>
      <c r="G23" s="9">
        <v>0</v>
      </c>
      <c r="H23" s="50">
        <v>19240000</v>
      </c>
      <c r="I23" s="49">
        <f t="shared" si="11"/>
        <v>19189537.52</v>
      </c>
      <c r="J23" s="50">
        <v>19189537.52</v>
      </c>
      <c r="K23" s="9">
        <v>0</v>
      </c>
      <c r="L23" s="9">
        <v>0</v>
      </c>
      <c r="M23" s="49">
        <f t="shared" si="12"/>
        <v>17955192.960000001</v>
      </c>
      <c r="N23" s="50">
        <v>17955192.960000001</v>
      </c>
      <c r="O23" s="9">
        <v>0</v>
      </c>
      <c r="P23" s="9">
        <v>0</v>
      </c>
      <c r="Q23" s="9">
        <f t="shared" si="6"/>
        <v>1234344.5599999987</v>
      </c>
      <c r="R23" s="50">
        <f t="shared" si="6"/>
        <v>1234344.5599999987</v>
      </c>
      <c r="S23" s="9">
        <f t="shared" si="6"/>
        <v>0</v>
      </c>
      <c r="T23" s="9">
        <f t="shared" si="6"/>
        <v>0</v>
      </c>
    </row>
    <row r="24" spans="3:20" s="43" customFormat="1" ht="35.450000000000003" customHeight="1" x14ac:dyDescent="0.35">
      <c r="C24" s="37" t="s">
        <v>37</v>
      </c>
      <c r="D24" s="49">
        <f t="shared" si="10"/>
        <v>1806965.01</v>
      </c>
      <c r="E24" s="9">
        <f>E25+E26+E27+E28</f>
        <v>847010</v>
      </c>
      <c r="F24" s="9">
        <f t="shared" ref="F24:H24" si="16">F25+F26+F27+F28</f>
        <v>959955.01</v>
      </c>
      <c r="G24" s="9">
        <f t="shared" si="16"/>
        <v>0</v>
      </c>
      <c r="H24" s="9">
        <f t="shared" si="16"/>
        <v>512110</v>
      </c>
      <c r="I24" s="49">
        <f t="shared" si="11"/>
        <v>1310150.3799999999</v>
      </c>
      <c r="J24" s="50">
        <f>J25+J26+J27+J28</f>
        <v>352555.94</v>
      </c>
      <c r="K24" s="9">
        <f t="shared" ref="K24:L24" si="17">K25+K26+K27+K28</f>
        <v>957594.44</v>
      </c>
      <c r="L24" s="9">
        <f t="shared" si="17"/>
        <v>0</v>
      </c>
      <c r="M24" s="49">
        <f t="shared" si="12"/>
        <v>3415578.09</v>
      </c>
      <c r="N24" s="50">
        <f>N25+N26+N27+N28</f>
        <v>952524.77</v>
      </c>
      <c r="O24" s="9">
        <f t="shared" ref="O24:P24" si="18">O25+O26+O27+O28</f>
        <v>2463053.3199999998</v>
      </c>
      <c r="P24" s="9">
        <f t="shared" si="18"/>
        <v>0</v>
      </c>
      <c r="Q24" s="9">
        <f t="shared" si="6"/>
        <v>-2105427.71</v>
      </c>
      <c r="R24" s="9">
        <f t="shared" si="6"/>
        <v>-599968.83000000007</v>
      </c>
      <c r="S24" s="9">
        <f t="shared" si="6"/>
        <v>-1505458.88</v>
      </c>
      <c r="T24" s="9">
        <f t="shared" si="6"/>
        <v>0</v>
      </c>
    </row>
    <row r="25" spans="3:20" s="43" customFormat="1" ht="39.6" customHeight="1" x14ac:dyDescent="0.35">
      <c r="C25" s="38" t="s">
        <v>38</v>
      </c>
      <c r="D25" s="49">
        <f t="shared" si="10"/>
        <v>97010</v>
      </c>
      <c r="E25" s="9">
        <v>97010</v>
      </c>
      <c r="F25" s="9">
        <v>0</v>
      </c>
      <c r="G25" s="9">
        <v>0</v>
      </c>
      <c r="H25" s="9">
        <v>72110</v>
      </c>
      <c r="I25" s="49">
        <f t="shared" si="11"/>
        <v>124564.51</v>
      </c>
      <c r="J25" s="50">
        <v>124564.51</v>
      </c>
      <c r="K25" s="9">
        <v>0</v>
      </c>
      <c r="L25" s="9">
        <v>0</v>
      </c>
      <c r="M25" s="49">
        <f t="shared" si="12"/>
        <v>242617.1</v>
      </c>
      <c r="N25" s="50">
        <v>242617.1</v>
      </c>
      <c r="O25" s="9">
        <v>0</v>
      </c>
      <c r="P25" s="9">
        <v>0</v>
      </c>
      <c r="Q25" s="9">
        <f t="shared" si="6"/>
        <v>-118052.59000000001</v>
      </c>
      <c r="R25" s="9">
        <f t="shared" si="6"/>
        <v>-118052.59000000001</v>
      </c>
      <c r="S25" s="9">
        <f t="shared" si="6"/>
        <v>0</v>
      </c>
      <c r="T25" s="9">
        <f t="shared" si="6"/>
        <v>0</v>
      </c>
    </row>
    <row r="26" spans="3:20" s="43" customFormat="1" ht="119.25" customHeight="1" x14ac:dyDescent="0.35">
      <c r="C26" s="39" t="s">
        <v>66</v>
      </c>
      <c r="D26" s="49">
        <f t="shared" si="10"/>
        <v>750000</v>
      </c>
      <c r="E26" s="9">
        <v>750000</v>
      </c>
      <c r="F26" s="9">
        <v>0</v>
      </c>
      <c r="G26" s="9">
        <v>0</v>
      </c>
      <c r="H26" s="9">
        <v>440000</v>
      </c>
      <c r="I26" s="49">
        <f t="shared" si="11"/>
        <v>224146.63</v>
      </c>
      <c r="J26" s="50">
        <v>224146.63</v>
      </c>
      <c r="K26" s="9">
        <v>0</v>
      </c>
      <c r="L26" s="9">
        <v>0</v>
      </c>
      <c r="M26" s="49">
        <f t="shared" si="12"/>
        <v>672323.63</v>
      </c>
      <c r="N26" s="50">
        <v>672323.63</v>
      </c>
      <c r="O26" s="9">
        <v>0</v>
      </c>
      <c r="P26" s="9">
        <v>0</v>
      </c>
      <c r="Q26" s="9">
        <f t="shared" si="6"/>
        <v>-448177</v>
      </c>
      <c r="R26" s="9">
        <f t="shared" si="6"/>
        <v>-448177</v>
      </c>
      <c r="S26" s="9">
        <f t="shared" si="6"/>
        <v>0</v>
      </c>
      <c r="T26" s="9">
        <f t="shared" si="6"/>
        <v>0</v>
      </c>
    </row>
    <row r="27" spans="3:20" s="43" customFormat="1" ht="39" customHeight="1" x14ac:dyDescent="0.35">
      <c r="C27" s="38" t="s">
        <v>39</v>
      </c>
      <c r="D27" s="49">
        <f t="shared" si="10"/>
        <v>0</v>
      </c>
      <c r="E27" s="9">
        <v>0</v>
      </c>
      <c r="F27" s="9">
        <v>0</v>
      </c>
      <c r="G27" s="9">
        <v>0</v>
      </c>
      <c r="H27" s="9">
        <v>0</v>
      </c>
      <c r="I27" s="49">
        <f t="shared" si="11"/>
        <v>3844.8</v>
      </c>
      <c r="J27" s="50">
        <v>3844.8</v>
      </c>
      <c r="K27" s="9">
        <v>0</v>
      </c>
      <c r="L27" s="9">
        <v>0</v>
      </c>
      <c r="M27" s="49">
        <f t="shared" si="12"/>
        <v>37584.04</v>
      </c>
      <c r="N27" s="50">
        <v>37584.04</v>
      </c>
      <c r="O27" s="9">
        <v>0</v>
      </c>
      <c r="P27" s="9">
        <v>0</v>
      </c>
      <c r="Q27" s="9">
        <f t="shared" si="6"/>
        <v>-33739.24</v>
      </c>
      <c r="R27" s="9">
        <f t="shared" si="6"/>
        <v>-33739.24</v>
      </c>
      <c r="S27" s="9">
        <f t="shared" si="6"/>
        <v>0</v>
      </c>
      <c r="T27" s="9">
        <f t="shared" si="6"/>
        <v>0</v>
      </c>
    </row>
    <row r="28" spans="3:20" s="43" customFormat="1" ht="36.75" customHeight="1" x14ac:dyDescent="0.35">
      <c r="C28" s="17" t="s">
        <v>40</v>
      </c>
      <c r="D28" s="49">
        <f t="shared" si="10"/>
        <v>959955.01</v>
      </c>
      <c r="E28" s="9">
        <f>E29+E30</f>
        <v>0</v>
      </c>
      <c r="F28" s="9">
        <f t="shared" ref="F28:H28" si="19">F29+F30</f>
        <v>959955.01</v>
      </c>
      <c r="G28" s="9">
        <f t="shared" si="19"/>
        <v>0</v>
      </c>
      <c r="H28" s="9">
        <f t="shared" si="19"/>
        <v>0</v>
      </c>
      <c r="I28" s="49">
        <f t="shared" si="11"/>
        <v>957594.44</v>
      </c>
      <c r="J28" s="50">
        <f>J29+J30</f>
        <v>0</v>
      </c>
      <c r="K28" s="9">
        <f t="shared" ref="K28:L28" si="20">K29+K30</f>
        <v>957594.44</v>
      </c>
      <c r="L28" s="9">
        <f t="shared" si="20"/>
        <v>0</v>
      </c>
      <c r="M28" s="49">
        <f t="shared" si="12"/>
        <v>2463053.3199999998</v>
      </c>
      <c r="N28" s="50">
        <f>N29+N30</f>
        <v>0</v>
      </c>
      <c r="O28" s="9">
        <f t="shared" ref="O28:P28" si="21">O29+O30</f>
        <v>2463053.3199999998</v>
      </c>
      <c r="P28" s="9">
        <f t="shared" si="21"/>
        <v>0</v>
      </c>
      <c r="Q28" s="9">
        <f t="shared" si="6"/>
        <v>-1505458.88</v>
      </c>
      <c r="R28" s="9">
        <f t="shared" si="6"/>
        <v>0</v>
      </c>
      <c r="S28" s="9">
        <f t="shared" si="6"/>
        <v>-1505458.88</v>
      </c>
      <c r="T28" s="9">
        <f t="shared" si="6"/>
        <v>0</v>
      </c>
    </row>
    <row r="29" spans="3:20" s="43" customFormat="1" ht="54.6" customHeight="1" x14ac:dyDescent="0.35">
      <c r="C29" s="40" t="s">
        <v>41</v>
      </c>
      <c r="D29" s="49">
        <f t="shared" si="10"/>
        <v>497557.57</v>
      </c>
      <c r="E29" s="9">
        <v>0</v>
      </c>
      <c r="F29" s="9">
        <v>497557.57</v>
      </c>
      <c r="G29" s="9">
        <v>0</v>
      </c>
      <c r="H29" s="9">
        <v>0</v>
      </c>
      <c r="I29" s="49">
        <f t="shared" si="11"/>
        <v>495197</v>
      </c>
      <c r="J29" s="50">
        <v>0</v>
      </c>
      <c r="K29" s="9">
        <v>495197</v>
      </c>
      <c r="L29" s="9">
        <v>0</v>
      </c>
      <c r="M29" s="49">
        <f t="shared" si="12"/>
        <v>489021.31999999995</v>
      </c>
      <c r="N29" s="50">
        <v>0</v>
      </c>
      <c r="O29" s="9">
        <f>485048.47+995.75+2977.1</f>
        <v>489021.31999999995</v>
      </c>
      <c r="P29" s="9">
        <v>0</v>
      </c>
      <c r="Q29" s="9">
        <f t="shared" si="6"/>
        <v>6175.6800000000512</v>
      </c>
      <c r="R29" s="9">
        <f t="shared" si="6"/>
        <v>0</v>
      </c>
      <c r="S29" s="9">
        <f t="shared" si="6"/>
        <v>6175.6800000000512</v>
      </c>
      <c r="T29" s="9">
        <f t="shared" si="6"/>
        <v>0</v>
      </c>
    </row>
    <row r="30" spans="3:20" s="43" customFormat="1" ht="43.9" customHeight="1" x14ac:dyDescent="0.35">
      <c r="C30" s="40" t="s">
        <v>42</v>
      </c>
      <c r="D30" s="49">
        <f t="shared" si="10"/>
        <v>462397.44</v>
      </c>
      <c r="E30" s="9">
        <v>0</v>
      </c>
      <c r="F30" s="9">
        <v>462397.44</v>
      </c>
      <c r="G30" s="9">
        <v>0</v>
      </c>
      <c r="H30" s="9">
        <v>0</v>
      </c>
      <c r="I30" s="49">
        <f t="shared" si="11"/>
        <v>462397.44</v>
      </c>
      <c r="J30" s="50">
        <v>0</v>
      </c>
      <c r="K30" s="9">
        <v>462397.44</v>
      </c>
      <c r="L30" s="9">
        <v>0</v>
      </c>
      <c r="M30" s="49">
        <f t="shared" si="12"/>
        <v>1974032</v>
      </c>
      <c r="N30" s="50">
        <v>0</v>
      </c>
      <c r="O30" s="9">
        <v>1974032</v>
      </c>
      <c r="P30" s="9">
        <v>0</v>
      </c>
      <c r="Q30" s="9">
        <f t="shared" si="6"/>
        <v>-1511634.56</v>
      </c>
      <c r="R30" s="9">
        <f t="shared" si="6"/>
        <v>0</v>
      </c>
      <c r="S30" s="9">
        <f t="shared" si="6"/>
        <v>-1511634.56</v>
      </c>
      <c r="T30" s="9">
        <f t="shared" si="6"/>
        <v>0</v>
      </c>
    </row>
    <row r="31" spans="3:20" s="43" customFormat="1" ht="30.6" customHeight="1" x14ac:dyDescent="0.35">
      <c r="C31" s="37" t="s">
        <v>43</v>
      </c>
      <c r="D31" s="49">
        <f>E31+F31</f>
        <v>66623553.590000004</v>
      </c>
      <c r="E31" s="9">
        <f>E32+E33+E34</f>
        <v>49451588.590000004</v>
      </c>
      <c r="F31" s="9">
        <f t="shared" ref="F31:G31" si="22">F32+F33</f>
        <v>17171965</v>
      </c>
      <c r="G31" s="9">
        <f t="shared" si="22"/>
        <v>17171965</v>
      </c>
      <c r="H31" s="9">
        <f>H32+H33+H34</f>
        <v>38407364.590000004</v>
      </c>
      <c r="I31" s="49">
        <f t="shared" si="11"/>
        <v>38406370.590000004</v>
      </c>
      <c r="J31" s="50">
        <f>J32+J33+J34</f>
        <v>38406370.590000004</v>
      </c>
      <c r="K31" s="9">
        <f>K32+K33+K34</f>
        <v>0</v>
      </c>
      <c r="L31" s="9">
        <f>L32+L33+L34</f>
        <v>0</v>
      </c>
      <c r="M31" s="49">
        <f t="shared" si="12"/>
        <v>36722994.130000003</v>
      </c>
      <c r="N31" s="50">
        <f>N32+N33+N34</f>
        <v>36722994.130000003</v>
      </c>
      <c r="O31" s="9">
        <f>O32+O33+O34</f>
        <v>0</v>
      </c>
      <c r="P31" s="9">
        <f>P32+P33+P34</f>
        <v>0</v>
      </c>
      <c r="Q31" s="9">
        <f>I31-M31</f>
        <v>1683376.4600000009</v>
      </c>
      <c r="R31" s="9">
        <f t="shared" si="6"/>
        <v>1683376.4600000009</v>
      </c>
      <c r="S31" s="9">
        <f t="shared" si="6"/>
        <v>0</v>
      </c>
      <c r="T31" s="9">
        <f t="shared" si="6"/>
        <v>0</v>
      </c>
    </row>
    <row r="32" spans="3:20" s="43" customFormat="1" ht="40.9" customHeight="1" x14ac:dyDescent="0.35">
      <c r="C32" s="36" t="s">
        <v>51</v>
      </c>
      <c r="D32" s="49">
        <f t="shared" si="10"/>
        <v>47203400</v>
      </c>
      <c r="E32" s="9">
        <v>47203400</v>
      </c>
      <c r="F32" s="9">
        <v>0</v>
      </c>
      <c r="G32" s="9">
        <v>0</v>
      </c>
      <c r="H32" s="9">
        <v>36182600</v>
      </c>
      <c r="I32" s="49">
        <f>J32+K32</f>
        <v>36182600</v>
      </c>
      <c r="J32" s="50">
        <v>36182600</v>
      </c>
      <c r="K32" s="9">
        <v>0</v>
      </c>
      <c r="L32" s="9">
        <v>0</v>
      </c>
      <c r="M32" s="49">
        <f>N32+O32</f>
        <v>28234270.030000001</v>
      </c>
      <c r="N32" s="50">
        <v>28234270.030000001</v>
      </c>
      <c r="O32" s="9">
        <v>0</v>
      </c>
      <c r="P32" s="9">
        <v>0</v>
      </c>
      <c r="Q32" s="9">
        <f t="shared" si="6"/>
        <v>7948329.9699999988</v>
      </c>
      <c r="R32" s="9">
        <f t="shared" si="6"/>
        <v>7948329.9699999988</v>
      </c>
      <c r="S32" s="9">
        <f t="shared" si="6"/>
        <v>0</v>
      </c>
      <c r="T32" s="9">
        <f t="shared" si="6"/>
        <v>0</v>
      </c>
    </row>
    <row r="33" spans="1:20" s="43" customFormat="1" ht="40.9" customHeight="1" x14ac:dyDescent="0.35">
      <c r="C33" s="36" t="s">
        <v>44</v>
      </c>
      <c r="D33" s="49">
        <f>E33+F33</f>
        <v>19420153.59</v>
      </c>
      <c r="E33" s="9">
        <v>2248188.59</v>
      </c>
      <c r="F33" s="9">
        <v>17171965</v>
      </c>
      <c r="G33" s="9">
        <v>17171965</v>
      </c>
      <c r="H33" s="9">
        <v>2224764.59</v>
      </c>
      <c r="I33" s="49">
        <f t="shared" si="11"/>
        <v>2223770.59</v>
      </c>
      <c r="J33" s="50">
        <v>2223770.59</v>
      </c>
      <c r="K33" s="9">
        <v>0</v>
      </c>
      <c r="L33" s="9">
        <v>0</v>
      </c>
      <c r="M33" s="49">
        <f t="shared" si="12"/>
        <v>8488724.0999999996</v>
      </c>
      <c r="N33" s="50">
        <f>4055206.08+4368033.02+65485</f>
        <v>8488724.0999999996</v>
      </c>
      <c r="O33" s="9">
        <v>0</v>
      </c>
      <c r="P33" s="9">
        <v>0</v>
      </c>
      <c r="Q33" s="9">
        <f t="shared" si="6"/>
        <v>-6264953.5099999998</v>
      </c>
      <c r="R33" s="9">
        <f t="shared" si="6"/>
        <v>-6264953.5099999998</v>
      </c>
      <c r="S33" s="9">
        <f t="shared" si="6"/>
        <v>0</v>
      </c>
      <c r="T33" s="9">
        <f t="shared" si="6"/>
        <v>0</v>
      </c>
    </row>
    <row r="34" spans="1:20" s="43" customFormat="1" ht="40.9" customHeight="1" x14ac:dyDescent="0.35">
      <c r="C34" s="36"/>
      <c r="D34" s="49">
        <f>E34+F34</f>
        <v>0</v>
      </c>
      <c r="E34" s="9">
        <v>0</v>
      </c>
      <c r="F34" s="9">
        <v>0</v>
      </c>
      <c r="G34" s="9">
        <v>0</v>
      </c>
      <c r="H34" s="9">
        <v>0</v>
      </c>
      <c r="I34" s="49"/>
      <c r="J34" s="9">
        <v>0</v>
      </c>
      <c r="K34" s="9"/>
      <c r="L34" s="9"/>
      <c r="M34" s="49"/>
      <c r="N34" s="9">
        <v>0</v>
      </c>
      <c r="O34" s="9"/>
      <c r="P34" s="9"/>
      <c r="Q34" s="9"/>
      <c r="R34" s="9">
        <f t="shared" si="6"/>
        <v>0</v>
      </c>
      <c r="S34" s="9"/>
      <c r="T34" s="9"/>
    </row>
    <row r="35" spans="1:20" s="43" customFormat="1" ht="43.15" customHeight="1" x14ac:dyDescent="0.35">
      <c r="C35" s="57" t="s">
        <v>52</v>
      </c>
      <c r="D35" s="55">
        <f>E35+F35</f>
        <v>114723618.60000001</v>
      </c>
      <c r="E35" s="56">
        <f>E13+E24+E31</f>
        <v>96591698.590000004</v>
      </c>
      <c r="F35" s="56">
        <f>F13+F24+F31</f>
        <v>18131920.010000002</v>
      </c>
      <c r="G35" s="56">
        <f>G13+G24+G31</f>
        <v>17171965</v>
      </c>
      <c r="H35" s="56">
        <f>H13+H24+H31</f>
        <v>73714974.590000004</v>
      </c>
      <c r="I35" s="55">
        <f t="shared" si="11"/>
        <v>75479189.450000003</v>
      </c>
      <c r="J35" s="56">
        <f>J13+J24+J31</f>
        <v>74521595.010000005</v>
      </c>
      <c r="K35" s="56">
        <f>K13+K24+K31</f>
        <v>957594.44</v>
      </c>
      <c r="L35" s="56">
        <f>L13+L24+L31</f>
        <v>0</v>
      </c>
      <c r="M35" s="55">
        <f t="shared" si="12"/>
        <v>72499096.170000002</v>
      </c>
      <c r="N35" s="56">
        <f>N13+N24+N31</f>
        <v>70036042.850000009</v>
      </c>
      <c r="O35" s="56">
        <f>O13+O24+O31</f>
        <v>2463053.3199999998</v>
      </c>
      <c r="P35" s="56">
        <f>P13+P24+P31</f>
        <v>0</v>
      </c>
      <c r="Q35" s="56">
        <f t="shared" si="6"/>
        <v>2980093.2800000012</v>
      </c>
      <c r="R35" s="56">
        <f t="shared" si="6"/>
        <v>4485552.1599999964</v>
      </c>
      <c r="S35" s="56">
        <f t="shared" si="6"/>
        <v>-1505458.88</v>
      </c>
      <c r="T35" s="56">
        <f t="shared" si="6"/>
        <v>0</v>
      </c>
    </row>
    <row r="36" spans="1:20" s="43" customFormat="1" ht="36.6" customHeight="1" x14ac:dyDescent="0.35">
      <c r="C36" s="35" t="s">
        <v>45</v>
      </c>
      <c r="D36" s="49"/>
      <c r="E36" s="9"/>
      <c r="F36" s="9"/>
      <c r="G36" s="9"/>
      <c r="H36" s="9"/>
      <c r="I36" s="49"/>
      <c r="J36" s="9"/>
      <c r="K36" s="9"/>
      <c r="L36" s="9"/>
      <c r="M36" s="49"/>
      <c r="N36" s="9"/>
      <c r="O36" s="9"/>
      <c r="P36" s="9"/>
      <c r="Q36" s="9"/>
      <c r="R36" s="9"/>
      <c r="S36" s="9"/>
      <c r="T36" s="9"/>
    </row>
    <row r="37" spans="1:20" s="43" customFormat="1" ht="35.450000000000003" customHeight="1" x14ac:dyDescent="0.35">
      <c r="C37" s="41" t="s">
        <v>8</v>
      </c>
      <c r="D37" s="66">
        <f t="shared" si="10"/>
        <v>77928577</v>
      </c>
      <c r="E37" s="50">
        <v>59886608</v>
      </c>
      <c r="F37" s="50">
        <v>18041969</v>
      </c>
      <c r="G37" s="50">
        <v>18041965</v>
      </c>
      <c r="H37" s="50">
        <v>47128963</v>
      </c>
      <c r="I37" s="66">
        <f t="shared" si="11"/>
        <v>44592267.409999996</v>
      </c>
      <c r="J37" s="50">
        <v>44262267.409999996</v>
      </c>
      <c r="K37" s="50">
        <v>330000</v>
      </c>
      <c r="L37" s="50">
        <v>330000</v>
      </c>
      <c r="M37" s="49">
        <f t="shared" si="12"/>
        <v>32761324.82</v>
      </c>
      <c r="N37" s="9">
        <v>32761324.82</v>
      </c>
      <c r="O37" s="9">
        <v>0</v>
      </c>
      <c r="P37" s="9">
        <v>0</v>
      </c>
      <c r="Q37" s="9">
        <f t="shared" si="6"/>
        <v>11830942.589999996</v>
      </c>
      <c r="R37" s="9">
        <f t="shared" si="6"/>
        <v>11500942.589999996</v>
      </c>
      <c r="S37" s="9">
        <f t="shared" si="6"/>
        <v>330000</v>
      </c>
      <c r="T37" s="9">
        <f t="shared" si="6"/>
        <v>330000</v>
      </c>
    </row>
    <row r="38" spans="1:20" s="43" customFormat="1" ht="35.450000000000003" customHeight="1" x14ac:dyDescent="0.35">
      <c r="C38" s="36" t="s">
        <v>46</v>
      </c>
      <c r="D38" s="66">
        <f t="shared" si="10"/>
        <v>24499976.940000001</v>
      </c>
      <c r="E38" s="50">
        <v>19017100</v>
      </c>
      <c r="F38" s="50">
        <v>5482876.9400000004</v>
      </c>
      <c r="G38" s="50">
        <v>4491647.59</v>
      </c>
      <c r="H38" s="50">
        <v>14115614</v>
      </c>
      <c r="I38" s="66">
        <f t="shared" si="11"/>
        <v>18705304.91</v>
      </c>
      <c r="J38" s="50">
        <v>13537849.57</v>
      </c>
      <c r="K38" s="50">
        <v>5167455.34</v>
      </c>
      <c r="L38" s="50">
        <v>4353647.59</v>
      </c>
      <c r="M38" s="49">
        <f t="shared" si="12"/>
        <v>22928256.440000001</v>
      </c>
      <c r="N38" s="9">
        <v>14166683.460000001</v>
      </c>
      <c r="O38" s="9">
        <v>8761572.9800000004</v>
      </c>
      <c r="P38" s="9">
        <v>8423239.0999999996</v>
      </c>
      <c r="Q38" s="9">
        <f t="shared" si="6"/>
        <v>-4222951.5300000012</v>
      </c>
      <c r="R38" s="9">
        <f t="shared" si="6"/>
        <v>-628833.8900000006</v>
      </c>
      <c r="S38" s="9">
        <f t="shared" si="6"/>
        <v>-3594117.6400000006</v>
      </c>
      <c r="T38" s="9">
        <f t="shared" si="6"/>
        <v>-4069591.51</v>
      </c>
    </row>
    <row r="39" spans="1:20" s="44" customFormat="1" ht="35.450000000000003" customHeight="1" x14ac:dyDescent="0.35">
      <c r="C39" s="36" t="s">
        <v>9</v>
      </c>
      <c r="D39" s="66">
        <f t="shared" si="10"/>
        <v>32200</v>
      </c>
      <c r="E39" s="50">
        <v>32200</v>
      </c>
      <c r="F39" s="50">
        <v>0</v>
      </c>
      <c r="G39" s="50">
        <v>0</v>
      </c>
      <c r="H39" s="50">
        <v>24000</v>
      </c>
      <c r="I39" s="66">
        <f t="shared" si="11"/>
        <v>13268</v>
      </c>
      <c r="J39" s="50">
        <v>13268</v>
      </c>
      <c r="K39" s="50">
        <v>0</v>
      </c>
      <c r="L39" s="50">
        <v>0</v>
      </c>
      <c r="M39" s="49">
        <f t="shared" si="12"/>
        <v>13400</v>
      </c>
      <c r="N39" s="9">
        <v>13400</v>
      </c>
      <c r="O39" s="9">
        <v>0</v>
      </c>
      <c r="P39" s="9">
        <v>0</v>
      </c>
      <c r="Q39" s="9">
        <f t="shared" si="6"/>
        <v>-132</v>
      </c>
      <c r="R39" s="9">
        <f t="shared" si="6"/>
        <v>-132</v>
      </c>
      <c r="S39" s="9">
        <f t="shared" si="6"/>
        <v>0</v>
      </c>
      <c r="T39" s="9">
        <f t="shared" si="6"/>
        <v>0</v>
      </c>
    </row>
    <row r="40" spans="1:20" s="43" customFormat="1" ht="35.450000000000003" customHeight="1" x14ac:dyDescent="0.35">
      <c r="C40" s="36" t="s">
        <v>47</v>
      </c>
      <c r="D40" s="66">
        <v>111196</v>
      </c>
      <c r="E40" s="50">
        <v>111196</v>
      </c>
      <c r="F40" s="50">
        <v>0</v>
      </c>
      <c r="G40" s="50">
        <v>0</v>
      </c>
      <c r="H40" s="50">
        <v>78988</v>
      </c>
      <c r="I40" s="66">
        <f t="shared" si="11"/>
        <v>64348</v>
      </c>
      <c r="J40" s="50">
        <v>64348</v>
      </c>
      <c r="K40" s="50">
        <v>0</v>
      </c>
      <c r="L40" s="50">
        <v>0</v>
      </c>
      <c r="M40" s="49">
        <f t="shared" si="12"/>
        <v>57577.599999999999</v>
      </c>
      <c r="N40" s="9">
        <v>57577.599999999999</v>
      </c>
      <c r="O40" s="9">
        <v>0</v>
      </c>
      <c r="P40" s="9">
        <v>0</v>
      </c>
      <c r="Q40" s="9">
        <f t="shared" si="6"/>
        <v>6770.4000000000015</v>
      </c>
      <c r="R40" s="9">
        <f t="shared" si="6"/>
        <v>6770.4000000000015</v>
      </c>
      <c r="S40" s="9">
        <f t="shared" si="6"/>
        <v>0</v>
      </c>
      <c r="T40" s="9">
        <f t="shared" si="6"/>
        <v>0</v>
      </c>
    </row>
    <row r="41" spans="1:20" s="43" customFormat="1" ht="35.450000000000003" customHeight="1" x14ac:dyDescent="0.35">
      <c r="C41" s="36" t="s">
        <v>48</v>
      </c>
      <c r="D41" s="66">
        <f t="shared" si="10"/>
        <v>12406297.23</v>
      </c>
      <c r="E41" s="50">
        <v>11267420.23</v>
      </c>
      <c r="F41" s="50">
        <v>1138877</v>
      </c>
      <c r="G41" s="50">
        <v>1132800</v>
      </c>
      <c r="H41" s="50">
        <v>9410645.2300000004</v>
      </c>
      <c r="I41" s="66">
        <f t="shared" si="11"/>
        <v>7939456.9000000004</v>
      </c>
      <c r="J41" s="50">
        <v>7391656.9000000004</v>
      </c>
      <c r="K41" s="50">
        <v>547800</v>
      </c>
      <c r="L41" s="50">
        <v>547800</v>
      </c>
      <c r="M41" s="49">
        <f t="shared" si="12"/>
        <v>8015814.7400000002</v>
      </c>
      <c r="N41" s="9">
        <v>6003787.0300000003</v>
      </c>
      <c r="O41" s="9">
        <v>2012027.71</v>
      </c>
      <c r="P41" s="9">
        <v>51999.96</v>
      </c>
      <c r="Q41" s="9">
        <f t="shared" si="6"/>
        <v>-76357.839999999851</v>
      </c>
      <c r="R41" s="9">
        <f t="shared" si="6"/>
        <v>1387869.87</v>
      </c>
      <c r="S41" s="9">
        <f t="shared" si="6"/>
        <v>-1464227.71</v>
      </c>
      <c r="T41" s="9">
        <f t="shared" si="6"/>
        <v>495800.04</v>
      </c>
    </row>
    <row r="42" spans="1:20" s="32" customFormat="1" ht="35.450000000000003" customHeight="1" x14ac:dyDescent="0.35">
      <c r="C42" s="36" t="s">
        <v>53</v>
      </c>
      <c r="D42" s="66">
        <f t="shared" si="10"/>
        <v>0</v>
      </c>
      <c r="E42" s="50">
        <v>0</v>
      </c>
      <c r="F42" s="50">
        <v>0</v>
      </c>
      <c r="G42" s="50">
        <v>0</v>
      </c>
      <c r="H42" s="50">
        <v>0</v>
      </c>
      <c r="I42" s="66">
        <f t="shared" si="11"/>
        <v>0</v>
      </c>
      <c r="J42" s="50">
        <v>0</v>
      </c>
      <c r="K42" s="50">
        <v>0</v>
      </c>
      <c r="L42" s="50">
        <v>0</v>
      </c>
      <c r="M42" s="49">
        <f t="shared" si="12"/>
        <v>0</v>
      </c>
      <c r="N42" s="9">
        <v>0</v>
      </c>
      <c r="O42" s="9">
        <v>0</v>
      </c>
      <c r="P42" s="9">
        <v>0</v>
      </c>
      <c r="Q42" s="9">
        <f t="shared" si="6"/>
        <v>0</v>
      </c>
      <c r="R42" s="9">
        <f t="shared" si="6"/>
        <v>0</v>
      </c>
      <c r="S42" s="9">
        <f t="shared" si="6"/>
        <v>0</v>
      </c>
      <c r="T42" s="9">
        <f t="shared" si="6"/>
        <v>0</v>
      </c>
    </row>
    <row r="43" spans="1:20" s="32" customFormat="1" ht="35.450000000000003" customHeight="1" x14ac:dyDescent="0.35">
      <c r="C43" s="42" t="s">
        <v>12</v>
      </c>
      <c r="D43" s="66">
        <f t="shared" si="10"/>
        <v>755230</v>
      </c>
      <c r="E43" s="50">
        <v>335230</v>
      </c>
      <c r="F43" s="50">
        <v>420000</v>
      </c>
      <c r="G43" s="50">
        <v>420000</v>
      </c>
      <c r="H43" s="50">
        <v>301580</v>
      </c>
      <c r="I43" s="66">
        <f t="shared" si="11"/>
        <v>249545.60000000001</v>
      </c>
      <c r="J43" s="50">
        <v>249545.60000000001</v>
      </c>
      <c r="K43" s="50">
        <v>0</v>
      </c>
      <c r="L43" s="50">
        <v>0</v>
      </c>
      <c r="M43" s="49">
        <f t="shared" si="12"/>
        <v>1062063.2</v>
      </c>
      <c r="N43" s="9">
        <v>671799.2</v>
      </c>
      <c r="O43" s="50">
        <v>390264</v>
      </c>
      <c r="P43" s="50">
        <v>390264</v>
      </c>
      <c r="Q43" s="9">
        <f t="shared" si="6"/>
        <v>-812517.6</v>
      </c>
      <c r="R43" s="9">
        <f t="shared" si="6"/>
        <v>-422253.6</v>
      </c>
      <c r="S43" s="9">
        <f t="shared" si="6"/>
        <v>-390264</v>
      </c>
      <c r="T43" s="9">
        <f t="shared" si="6"/>
        <v>-390264</v>
      </c>
    </row>
    <row r="44" spans="1:20" s="43" customFormat="1" ht="52.15" customHeight="1" x14ac:dyDescent="0.35">
      <c r="A44" s="45"/>
      <c r="B44" s="45"/>
      <c r="C44" s="17" t="s">
        <v>10</v>
      </c>
      <c r="D44" s="66">
        <f t="shared" si="10"/>
        <v>1030000</v>
      </c>
      <c r="E44" s="50">
        <v>1030000</v>
      </c>
      <c r="F44" s="50">
        <v>0</v>
      </c>
      <c r="G44" s="50">
        <v>0</v>
      </c>
      <c r="H44" s="50">
        <v>772500</v>
      </c>
      <c r="I44" s="66">
        <f t="shared" si="11"/>
        <v>560736</v>
      </c>
      <c r="J44" s="50">
        <v>560736</v>
      </c>
      <c r="K44" s="50">
        <v>0</v>
      </c>
      <c r="L44" s="50">
        <v>0</v>
      </c>
      <c r="M44" s="49">
        <f t="shared" si="12"/>
        <v>96416</v>
      </c>
      <c r="N44" s="50">
        <v>96416</v>
      </c>
      <c r="O44" s="9">
        <v>0</v>
      </c>
      <c r="P44" s="50">
        <v>0</v>
      </c>
      <c r="Q44" s="9">
        <f t="shared" si="6"/>
        <v>464320</v>
      </c>
      <c r="R44" s="9">
        <f t="shared" si="6"/>
        <v>464320</v>
      </c>
      <c r="S44" s="9">
        <f t="shared" si="6"/>
        <v>0</v>
      </c>
      <c r="T44" s="9">
        <f t="shared" si="6"/>
        <v>0</v>
      </c>
    </row>
    <row r="45" spans="1:20" s="43" customFormat="1" ht="34.15" customHeight="1" x14ac:dyDescent="0.35">
      <c r="A45" s="45"/>
      <c r="B45" s="45"/>
      <c r="C45" s="42" t="s">
        <v>49</v>
      </c>
      <c r="D45" s="66">
        <f t="shared" si="10"/>
        <v>200000</v>
      </c>
      <c r="E45" s="50">
        <v>200000</v>
      </c>
      <c r="F45" s="50">
        <v>0</v>
      </c>
      <c r="G45" s="50">
        <v>0</v>
      </c>
      <c r="H45" s="50">
        <v>200000</v>
      </c>
      <c r="I45" s="66">
        <f t="shared" si="11"/>
        <v>0</v>
      </c>
      <c r="J45" s="50">
        <v>0</v>
      </c>
      <c r="K45" s="50">
        <v>0</v>
      </c>
      <c r="L45" s="50">
        <v>0</v>
      </c>
      <c r="M45" s="49">
        <f t="shared" si="12"/>
        <v>0</v>
      </c>
      <c r="N45" s="50">
        <v>0</v>
      </c>
      <c r="O45" s="9">
        <v>0</v>
      </c>
      <c r="P45" s="50">
        <v>0</v>
      </c>
      <c r="Q45" s="9">
        <f t="shared" si="6"/>
        <v>0</v>
      </c>
      <c r="R45" s="9">
        <f t="shared" si="6"/>
        <v>0</v>
      </c>
      <c r="S45" s="9">
        <f t="shared" si="6"/>
        <v>0</v>
      </c>
      <c r="T45" s="9">
        <f t="shared" si="6"/>
        <v>0</v>
      </c>
    </row>
    <row r="46" spans="1:20" s="43" customFormat="1" ht="54" customHeight="1" x14ac:dyDescent="0.35">
      <c r="C46" s="54" t="s">
        <v>50</v>
      </c>
      <c r="D46" s="55">
        <f t="shared" si="10"/>
        <v>116963477.17</v>
      </c>
      <c r="E46" s="56">
        <f>SUM(E37:E45)</f>
        <v>91879754.230000004</v>
      </c>
      <c r="F46" s="56">
        <f t="shared" ref="F46:H46" si="23">SUM(F37:F45)</f>
        <v>25083722.940000001</v>
      </c>
      <c r="G46" s="56">
        <f t="shared" si="23"/>
        <v>24086412.59</v>
      </c>
      <c r="H46" s="56">
        <f t="shared" si="23"/>
        <v>72032290.230000004</v>
      </c>
      <c r="I46" s="55">
        <f t="shared" si="11"/>
        <v>72124926.819999993</v>
      </c>
      <c r="J46" s="56">
        <f>SUM(J37:J45)</f>
        <v>66079671.479999997</v>
      </c>
      <c r="K46" s="56">
        <f t="shared" ref="K46:L46" si="24">SUM(K37:K45)</f>
        <v>6045255.3399999999</v>
      </c>
      <c r="L46" s="56">
        <f t="shared" si="24"/>
        <v>5231447.59</v>
      </c>
      <c r="M46" s="55">
        <f t="shared" si="12"/>
        <v>64934852.800000012</v>
      </c>
      <c r="N46" s="56">
        <f>SUM(N37:N45)</f>
        <v>53770988.110000007</v>
      </c>
      <c r="O46" s="56">
        <f t="shared" ref="O46:P46" si="25">SUM(O37:O45)</f>
        <v>11163864.690000001</v>
      </c>
      <c r="P46" s="56">
        <f t="shared" si="25"/>
        <v>8865503.0600000005</v>
      </c>
      <c r="Q46" s="56">
        <f t="shared" si="6"/>
        <v>7190074.0199999809</v>
      </c>
      <c r="R46" s="56">
        <f t="shared" si="6"/>
        <v>12308683.36999999</v>
      </c>
      <c r="S46" s="56">
        <f t="shared" si="6"/>
        <v>-5118609.3500000015</v>
      </c>
      <c r="T46" s="56">
        <f t="shared" si="6"/>
        <v>-3634055.4700000007</v>
      </c>
    </row>
    <row r="47" spans="1:20" customFormat="1" ht="45" customHeight="1" x14ac:dyDescent="0.25">
      <c r="A47" s="58"/>
      <c r="B47" s="58"/>
      <c r="C47" s="12" t="s">
        <v>18</v>
      </c>
      <c r="D47" s="62">
        <f t="shared" si="10"/>
        <v>2202503.2300000004</v>
      </c>
      <c r="E47" s="62">
        <f>E48+E54</f>
        <v>-4711944.3599999994</v>
      </c>
      <c r="F47" s="62">
        <f t="shared" ref="F47:P47" si="26">F48+F54</f>
        <v>6914447.5899999999</v>
      </c>
      <c r="G47" s="62">
        <f t="shared" si="26"/>
        <v>6914447.5899999999</v>
      </c>
      <c r="H47" s="62">
        <f t="shared" si="26"/>
        <v>0</v>
      </c>
      <c r="I47" s="62">
        <f t="shared" si="26"/>
        <v>-3098475.94</v>
      </c>
      <c r="J47" s="62">
        <f t="shared" si="26"/>
        <v>-8441923.5299999993</v>
      </c>
      <c r="K47" s="62">
        <f t="shared" si="26"/>
        <v>5343447.59</v>
      </c>
      <c r="L47" s="62">
        <f t="shared" si="26"/>
        <v>5343447.59</v>
      </c>
      <c r="M47" s="62">
        <f t="shared" si="26"/>
        <v>-6972387.8200000003</v>
      </c>
      <c r="N47" s="62">
        <f t="shared" si="26"/>
        <v>-15879281.17</v>
      </c>
      <c r="O47" s="62">
        <f t="shared" si="26"/>
        <v>8906893.3499999996</v>
      </c>
      <c r="P47" s="62">
        <f t="shared" si="26"/>
        <v>8906893.3499999996</v>
      </c>
      <c r="Q47" s="63">
        <f>R47+S47</f>
        <v>3873911.8800000008</v>
      </c>
      <c r="R47" s="64">
        <f t="shared" ref="R47:T54" si="27">J47-N47</f>
        <v>7437357.6400000006</v>
      </c>
      <c r="S47" s="64">
        <f t="shared" si="27"/>
        <v>-3563445.76</v>
      </c>
      <c r="T47" s="64">
        <f t="shared" si="27"/>
        <v>-3563445.76</v>
      </c>
    </row>
    <row r="48" spans="1:20" s="59" customFormat="1" ht="42" customHeight="1" x14ac:dyDescent="0.3">
      <c r="C48" s="10" t="s">
        <v>19</v>
      </c>
      <c r="D48" s="51">
        <f t="shared" si="10"/>
        <v>2202503.2300000004</v>
      </c>
      <c r="E48" s="51">
        <f>E49-E50+E51+E52+E53</f>
        <v>-4711944.3599999994</v>
      </c>
      <c r="F48" s="51">
        <f t="shared" ref="F48:P48" si="28">F49-F50+F51+F52+F53</f>
        <v>6914447.5899999999</v>
      </c>
      <c r="G48" s="51">
        <f t="shared" si="28"/>
        <v>6914447.5899999999</v>
      </c>
      <c r="H48" s="51">
        <f t="shared" si="28"/>
        <v>0</v>
      </c>
      <c r="I48" s="51">
        <f t="shared" si="28"/>
        <v>-3098475.94</v>
      </c>
      <c r="J48" s="51">
        <f t="shared" si="28"/>
        <v>-8441923.5299999993</v>
      </c>
      <c r="K48" s="51">
        <f t="shared" si="28"/>
        <v>5343447.59</v>
      </c>
      <c r="L48" s="51">
        <f t="shared" si="28"/>
        <v>5343447.59</v>
      </c>
      <c r="M48" s="51">
        <f t="shared" si="28"/>
        <v>-6972387.8200000003</v>
      </c>
      <c r="N48" s="51">
        <f t="shared" si="28"/>
        <v>-15879281.17</v>
      </c>
      <c r="O48" s="51">
        <f t="shared" si="28"/>
        <v>8906893.3499999996</v>
      </c>
      <c r="P48" s="51">
        <f t="shared" si="28"/>
        <v>8906893.3499999996</v>
      </c>
      <c r="Q48" s="50">
        <f>R48+S48</f>
        <v>3873911.8800000008</v>
      </c>
      <c r="R48" s="50">
        <f t="shared" si="27"/>
        <v>7437357.6400000006</v>
      </c>
      <c r="S48" s="50">
        <f t="shared" si="27"/>
        <v>-3563445.76</v>
      </c>
      <c r="T48" s="50">
        <f t="shared" si="27"/>
        <v>-3563445.76</v>
      </c>
    </row>
    <row r="49" spans="1:20" s="61" customFormat="1" ht="45" customHeight="1" x14ac:dyDescent="0.3">
      <c r="A49" s="60">
        <v>208100</v>
      </c>
      <c r="B49" s="61">
        <v>208100</v>
      </c>
      <c r="C49" s="11" t="s">
        <v>20</v>
      </c>
      <c r="D49" s="53">
        <f t="shared" si="10"/>
        <v>2319505.77</v>
      </c>
      <c r="E49" s="52">
        <v>2319505.77</v>
      </c>
      <c r="F49" s="52">
        <v>0</v>
      </c>
      <c r="G49" s="52">
        <v>0</v>
      </c>
      <c r="H49" s="52">
        <v>0</v>
      </c>
      <c r="I49" s="53">
        <f t="shared" ref="I49:I54" si="29">J49+K49</f>
        <v>2319505.77</v>
      </c>
      <c r="J49" s="52">
        <v>2319505.77</v>
      </c>
      <c r="K49" s="52">
        <v>0</v>
      </c>
      <c r="L49" s="52">
        <v>0</v>
      </c>
      <c r="M49" s="53">
        <f t="shared" ref="M49:M51" si="30">N49+O49</f>
        <v>2081191.67</v>
      </c>
      <c r="N49" s="52">
        <v>2081191.67</v>
      </c>
      <c r="O49" s="52">
        <v>0</v>
      </c>
      <c r="P49" s="52">
        <v>0</v>
      </c>
      <c r="Q49" s="52">
        <f>I49-M49</f>
        <v>238314.10000000009</v>
      </c>
      <c r="R49" s="52">
        <f t="shared" si="27"/>
        <v>238314.10000000009</v>
      </c>
      <c r="S49" s="52">
        <f t="shared" si="27"/>
        <v>0</v>
      </c>
      <c r="T49" s="52">
        <f t="shared" si="27"/>
        <v>0</v>
      </c>
    </row>
    <row r="50" spans="1:20" s="61" customFormat="1" ht="47.45" customHeight="1" x14ac:dyDescent="0.3">
      <c r="A50" s="60">
        <v>208200</v>
      </c>
      <c r="C50" s="11" t="s">
        <v>21</v>
      </c>
      <c r="D50" s="53">
        <f t="shared" si="10"/>
        <v>117002.54</v>
      </c>
      <c r="E50" s="52">
        <v>117002.54</v>
      </c>
      <c r="F50" s="52">
        <v>0</v>
      </c>
      <c r="G50" s="52">
        <v>0</v>
      </c>
      <c r="H50" s="52">
        <v>0</v>
      </c>
      <c r="I50" s="53">
        <f t="shared" si="29"/>
        <v>5417981.71</v>
      </c>
      <c r="J50" s="52">
        <v>5417981.71</v>
      </c>
      <c r="K50" s="52">
        <v>0</v>
      </c>
      <c r="L50" s="52">
        <v>0</v>
      </c>
      <c r="M50" s="53">
        <f t="shared" si="30"/>
        <v>9053579.4900000002</v>
      </c>
      <c r="N50" s="52">
        <v>9053579.4900000002</v>
      </c>
      <c r="O50" s="52">
        <v>0</v>
      </c>
      <c r="P50" s="52">
        <v>0</v>
      </c>
      <c r="Q50" s="52">
        <f>I50-M50</f>
        <v>-3635597.7800000003</v>
      </c>
      <c r="R50" s="52">
        <f t="shared" si="27"/>
        <v>-3635597.7800000003</v>
      </c>
      <c r="S50" s="52">
        <f t="shared" si="27"/>
        <v>0</v>
      </c>
      <c r="T50" s="52">
        <f t="shared" si="27"/>
        <v>0</v>
      </c>
    </row>
    <row r="51" spans="1:20" s="61" customFormat="1" ht="47.45" hidden="1" customHeight="1" x14ac:dyDescent="0.3">
      <c r="C51" s="10" t="s">
        <v>23</v>
      </c>
      <c r="D51" s="51">
        <f t="shared" si="10"/>
        <v>0</v>
      </c>
      <c r="E51" s="50">
        <v>0</v>
      </c>
      <c r="F51" s="50">
        <v>0</v>
      </c>
      <c r="G51" s="50">
        <v>0</v>
      </c>
      <c r="H51" s="50">
        <v>0</v>
      </c>
      <c r="I51" s="51">
        <f t="shared" si="29"/>
        <v>0</v>
      </c>
      <c r="J51" s="50">
        <v>0</v>
      </c>
      <c r="K51" s="50">
        <v>0</v>
      </c>
      <c r="L51" s="50">
        <v>0</v>
      </c>
      <c r="M51" s="51">
        <f t="shared" si="30"/>
        <v>0</v>
      </c>
      <c r="N51" s="50"/>
      <c r="O51" s="50">
        <v>0</v>
      </c>
      <c r="P51" s="50">
        <v>0</v>
      </c>
      <c r="Q51" s="50">
        <v>0</v>
      </c>
      <c r="R51" s="50">
        <f t="shared" si="27"/>
        <v>0</v>
      </c>
      <c r="S51" s="50">
        <f t="shared" si="27"/>
        <v>0</v>
      </c>
      <c r="T51" s="50">
        <f t="shared" si="27"/>
        <v>0</v>
      </c>
    </row>
    <row r="52" spans="1:20" s="61" customFormat="1" ht="63.6" hidden="1" customHeight="1" x14ac:dyDescent="0.3">
      <c r="A52" s="60">
        <v>208320</v>
      </c>
      <c r="C52" s="10" t="s">
        <v>26</v>
      </c>
      <c r="D52" s="51">
        <f t="shared" si="10"/>
        <v>0</v>
      </c>
      <c r="E52" s="50"/>
      <c r="F52" s="50"/>
      <c r="G52" s="50">
        <v>0</v>
      </c>
      <c r="H52" s="50">
        <v>0</v>
      </c>
      <c r="I52" s="51">
        <f t="shared" si="29"/>
        <v>0</v>
      </c>
      <c r="J52" s="50"/>
      <c r="K52" s="50"/>
      <c r="L52" s="50">
        <v>0</v>
      </c>
      <c r="M52" s="51">
        <f>N52+O52</f>
        <v>0</v>
      </c>
      <c r="N52" s="50"/>
      <c r="O52" s="50"/>
      <c r="P52" s="50"/>
      <c r="Q52" s="50">
        <v>0</v>
      </c>
      <c r="R52" s="50">
        <f t="shared" si="27"/>
        <v>0</v>
      </c>
      <c r="S52" s="50">
        <f t="shared" si="27"/>
        <v>0</v>
      </c>
      <c r="T52" s="50">
        <f t="shared" si="27"/>
        <v>0</v>
      </c>
    </row>
    <row r="53" spans="1:20" customFormat="1" ht="91.15" customHeight="1" x14ac:dyDescent="0.25">
      <c r="A53" s="58">
        <v>208400</v>
      </c>
      <c r="B53" s="58"/>
      <c r="C53" s="10" t="s">
        <v>22</v>
      </c>
      <c r="D53" s="51">
        <f t="shared" si="10"/>
        <v>0</v>
      </c>
      <c r="E53" s="50">
        <v>-6914447.5899999999</v>
      </c>
      <c r="F53" s="50">
        <f>-E53</f>
        <v>6914447.5899999999</v>
      </c>
      <c r="G53" s="50">
        <f>F53</f>
        <v>6914447.5899999999</v>
      </c>
      <c r="H53" s="50">
        <v>0</v>
      </c>
      <c r="I53" s="51">
        <f t="shared" si="29"/>
        <v>0</v>
      </c>
      <c r="J53" s="50">
        <v>-5343447.59</v>
      </c>
      <c r="K53" s="50">
        <f>-J53</f>
        <v>5343447.59</v>
      </c>
      <c r="L53" s="50">
        <f>K53</f>
        <v>5343447.59</v>
      </c>
      <c r="M53" s="51">
        <f>N53+O53</f>
        <v>0</v>
      </c>
      <c r="N53" s="50">
        <v>-8906893.3499999996</v>
      </c>
      <c r="O53" s="50">
        <f>-N53</f>
        <v>8906893.3499999996</v>
      </c>
      <c r="P53" s="50">
        <f>O53</f>
        <v>8906893.3499999996</v>
      </c>
      <c r="Q53" s="50">
        <f>I53-M53</f>
        <v>0</v>
      </c>
      <c r="R53" s="50">
        <f t="shared" si="27"/>
        <v>3563445.76</v>
      </c>
      <c r="S53" s="50">
        <f t="shared" si="27"/>
        <v>-3563445.76</v>
      </c>
      <c r="T53" s="50">
        <f t="shared" si="27"/>
        <v>-3563445.76</v>
      </c>
    </row>
    <row r="54" spans="1:20" customFormat="1" ht="42" hidden="1" customHeight="1" x14ac:dyDescent="0.25">
      <c r="A54" s="58">
        <v>401200</v>
      </c>
      <c r="B54" s="58"/>
      <c r="C54" s="10" t="s">
        <v>27</v>
      </c>
      <c r="D54" s="51">
        <f t="shared" si="10"/>
        <v>0</v>
      </c>
      <c r="E54" s="50"/>
      <c r="F54" s="50"/>
      <c r="G54" s="50"/>
      <c r="H54" s="50"/>
      <c r="I54" s="51">
        <f t="shared" si="29"/>
        <v>0</v>
      </c>
      <c r="J54" s="50">
        <v>0</v>
      </c>
      <c r="K54" s="50">
        <v>0</v>
      </c>
      <c r="L54" s="50">
        <v>0</v>
      </c>
      <c r="M54" s="51"/>
      <c r="N54" s="50"/>
      <c r="O54" s="50"/>
      <c r="P54" s="50"/>
      <c r="Q54" s="50">
        <v>0</v>
      </c>
      <c r="R54" s="50">
        <f t="shared" si="27"/>
        <v>0</v>
      </c>
      <c r="S54" s="50">
        <f t="shared" si="27"/>
        <v>0</v>
      </c>
      <c r="T54" s="50">
        <f t="shared" si="27"/>
        <v>0</v>
      </c>
    </row>
    <row r="55" spans="1:20" customFormat="1" ht="55.15" hidden="1" customHeight="1" x14ac:dyDescent="0.25">
      <c r="A55" s="58"/>
      <c r="B55" s="58"/>
      <c r="C55" s="18" t="s">
        <v>24</v>
      </c>
      <c r="D55" s="51"/>
      <c r="E55" s="50"/>
      <c r="F55" s="50"/>
      <c r="G55" s="50"/>
      <c r="H55" s="50"/>
      <c r="I55" s="51"/>
      <c r="J55" s="50"/>
      <c r="K55" s="50"/>
      <c r="L55" s="50"/>
      <c r="M55" s="51"/>
      <c r="N55" s="50"/>
      <c r="O55" s="50"/>
      <c r="P55" s="50"/>
      <c r="Q55" s="50"/>
      <c r="R55" s="50"/>
      <c r="S55" s="50"/>
      <c r="T55" s="50"/>
    </row>
    <row r="56" spans="1:20" customFormat="1" ht="43.15" hidden="1" customHeight="1" x14ac:dyDescent="0.25">
      <c r="A56" s="58"/>
      <c r="B56" s="58"/>
      <c r="C56" s="10" t="s">
        <v>25</v>
      </c>
      <c r="D56" s="51">
        <f>D57-D58</f>
        <v>0</v>
      </c>
      <c r="E56" s="51">
        <f>E57-E58+E59</f>
        <v>0</v>
      </c>
      <c r="F56" s="51">
        <f>F57-F58+F59</f>
        <v>0</v>
      </c>
      <c r="G56" s="51">
        <f>G57-G58+G59</f>
        <v>0</v>
      </c>
      <c r="H56" s="51">
        <f>H57-H58+H59</f>
        <v>0</v>
      </c>
      <c r="I56" s="51">
        <f>J56+K56</f>
        <v>0</v>
      </c>
      <c r="J56" s="51">
        <f>J57-J58</f>
        <v>0</v>
      </c>
      <c r="K56" s="51">
        <f>K57-K58</f>
        <v>0</v>
      </c>
      <c r="L56" s="51">
        <f>L57-L58</f>
        <v>0</v>
      </c>
      <c r="M56" s="51">
        <f>N56+O56</f>
        <v>0</v>
      </c>
      <c r="N56" s="51">
        <f>N57-N58</f>
        <v>0</v>
      </c>
      <c r="O56" s="51">
        <f>O57-O58</f>
        <v>0</v>
      </c>
      <c r="P56" s="51">
        <f>P57-P58</f>
        <v>0</v>
      </c>
      <c r="Q56" s="50">
        <f t="shared" ref="Q56:T58" si="31">I56-M56</f>
        <v>0</v>
      </c>
      <c r="R56" s="50">
        <f t="shared" si="31"/>
        <v>0</v>
      </c>
      <c r="S56" s="50">
        <f t="shared" si="31"/>
        <v>0</v>
      </c>
      <c r="T56" s="50">
        <f t="shared" si="31"/>
        <v>0</v>
      </c>
    </row>
    <row r="57" spans="1:20" customFormat="1" ht="36" hidden="1" customHeight="1" x14ac:dyDescent="0.25">
      <c r="A57" s="58">
        <v>205100</v>
      </c>
      <c r="B57" s="58"/>
      <c r="C57" s="11" t="s">
        <v>20</v>
      </c>
      <c r="D57" s="53">
        <f>E57+F57</f>
        <v>0</v>
      </c>
      <c r="E57" s="52"/>
      <c r="F57" s="52"/>
      <c r="G57" s="52"/>
      <c r="H57" s="52">
        <v>0</v>
      </c>
      <c r="I57" s="53">
        <f>J57+K57</f>
        <v>0</v>
      </c>
      <c r="J57" s="52">
        <v>0</v>
      </c>
      <c r="K57" s="52"/>
      <c r="L57" s="52">
        <v>0</v>
      </c>
      <c r="M57" s="53">
        <f>N57+O57</f>
        <v>0</v>
      </c>
      <c r="N57" s="52"/>
      <c r="O57" s="52"/>
      <c r="P57" s="52">
        <v>0</v>
      </c>
      <c r="Q57" s="52">
        <f t="shared" si="31"/>
        <v>0</v>
      </c>
      <c r="R57" s="52">
        <f t="shared" si="31"/>
        <v>0</v>
      </c>
      <c r="S57" s="52">
        <f t="shared" si="31"/>
        <v>0</v>
      </c>
      <c r="T57" s="52">
        <f t="shared" si="31"/>
        <v>0</v>
      </c>
    </row>
    <row r="58" spans="1:20" s="59" customFormat="1" ht="39.6" hidden="1" customHeight="1" x14ac:dyDescent="0.3">
      <c r="A58" s="58">
        <v>205200</v>
      </c>
      <c r="B58" s="58"/>
      <c r="C58" s="11" t="s">
        <v>21</v>
      </c>
      <c r="D58" s="53">
        <f>E58+F58</f>
        <v>0</v>
      </c>
      <c r="E58" s="52"/>
      <c r="F58" s="52"/>
      <c r="G58" s="52"/>
      <c r="H58" s="52">
        <v>0</v>
      </c>
      <c r="I58" s="53">
        <f>J58+K58</f>
        <v>0</v>
      </c>
      <c r="J58" s="52"/>
      <c r="K58" s="52"/>
      <c r="L58" s="52"/>
      <c r="M58" s="53">
        <f>N58+O58</f>
        <v>0</v>
      </c>
      <c r="N58" s="52"/>
      <c r="O58" s="52"/>
      <c r="P58" s="52"/>
      <c r="Q58" s="52">
        <f t="shared" si="31"/>
        <v>0</v>
      </c>
      <c r="R58" s="52">
        <f t="shared" si="31"/>
        <v>0</v>
      </c>
      <c r="S58" s="52">
        <f t="shared" si="31"/>
        <v>0</v>
      </c>
      <c r="T58" s="52">
        <f t="shared" si="31"/>
        <v>0</v>
      </c>
    </row>
    <row r="59" spans="1:20" customFormat="1" ht="33.6" hidden="1" customHeight="1" x14ac:dyDescent="0.25">
      <c r="A59" s="58"/>
      <c r="B59" s="58"/>
      <c r="C59" s="10" t="s">
        <v>23</v>
      </c>
      <c r="D59" s="51">
        <f>E59+F59</f>
        <v>0</v>
      </c>
      <c r="E59" s="50">
        <v>0</v>
      </c>
      <c r="F59" s="50">
        <v>0</v>
      </c>
      <c r="G59" s="50">
        <v>0</v>
      </c>
      <c r="H59" s="50">
        <v>0</v>
      </c>
      <c r="I59" s="51">
        <f>J59+K59</f>
        <v>0</v>
      </c>
      <c r="J59" s="50"/>
      <c r="K59" s="50"/>
      <c r="L59" s="50"/>
      <c r="M59" s="51">
        <f>N59+O59</f>
        <v>0</v>
      </c>
      <c r="N59" s="50"/>
      <c r="O59" s="50"/>
      <c r="P59" s="50">
        <v>0</v>
      </c>
      <c r="Q59" s="50">
        <v>0</v>
      </c>
      <c r="R59" s="50">
        <f>J59-N59</f>
        <v>0</v>
      </c>
      <c r="S59" s="50">
        <v>0</v>
      </c>
      <c r="T59" s="50">
        <v>0</v>
      </c>
    </row>
    <row r="60" spans="1:20" s="32" customFormat="1" ht="23.25" x14ac:dyDescent="0.35">
      <c r="C60" s="32" t="s">
        <v>63</v>
      </c>
      <c r="D60" s="33"/>
      <c r="F60" s="44"/>
      <c r="G60" s="44"/>
      <c r="H60" s="43"/>
      <c r="I60" s="46"/>
      <c r="K60" s="43"/>
      <c r="L60" s="43"/>
    </row>
    <row r="61" spans="1:20" s="32" customFormat="1" ht="23.25" x14ac:dyDescent="0.35">
      <c r="D61" s="33"/>
      <c r="F61" s="44"/>
      <c r="G61" s="44"/>
      <c r="H61" s="43"/>
      <c r="I61" s="46"/>
      <c r="K61" s="43"/>
      <c r="L61" s="43"/>
    </row>
    <row r="62" spans="1:20" s="32" customFormat="1" ht="23.25" x14ac:dyDescent="0.35">
      <c r="D62" s="33"/>
      <c r="F62" s="44"/>
      <c r="G62" s="44"/>
      <c r="H62" s="43"/>
      <c r="I62" s="46"/>
      <c r="K62" s="43"/>
      <c r="L62" s="43"/>
    </row>
    <row r="63" spans="1:20" s="32" customFormat="1" ht="23.25" x14ac:dyDescent="0.35">
      <c r="D63" s="33"/>
      <c r="F63" s="44"/>
      <c r="G63" s="44"/>
      <c r="H63" s="43"/>
      <c r="I63" s="46"/>
      <c r="K63" s="43"/>
      <c r="L63" s="43"/>
    </row>
    <row r="64" spans="1:20" s="32" customFormat="1" ht="23.25" x14ac:dyDescent="0.35">
      <c r="D64" s="33"/>
      <c r="F64" s="44"/>
      <c r="G64" s="44"/>
      <c r="H64" s="43"/>
      <c r="I64" s="46"/>
      <c r="K64" s="43"/>
      <c r="L64" s="43"/>
    </row>
    <row r="65" spans="4:12" s="32" customFormat="1" ht="23.25" x14ac:dyDescent="0.35">
      <c r="D65" s="33"/>
      <c r="F65" s="44"/>
      <c r="G65" s="44"/>
      <c r="H65" s="43"/>
      <c r="I65" s="46"/>
      <c r="K65" s="43"/>
      <c r="L65" s="43"/>
    </row>
    <row r="66" spans="4:12" s="32" customFormat="1" ht="23.25" x14ac:dyDescent="0.35">
      <c r="D66" s="33"/>
      <c r="F66" s="44"/>
      <c r="G66" s="44"/>
      <c r="H66" s="43"/>
      <c r="I66" s="46"/>
      <c r="K66" s="43"/>
      <c r="L66" s="43"/>
    </row>
    <row r="67" spans="4:12" s="32" customFormat="1" ht="23.25" x14ac:dyDescent="0.35">
      <c r="D67" s="33"/>
      <c r="F67" s="44"/>
      <c r="G67" s="44"/>
      <c r="H67" s="43"/>
      <c r="I67" s="46"/>
      <c r="K67" s="43"/>
      <c r="L67" s="43"/>
    </row>
    <row r="68" spans="4:12" s="32" customFormat="1" ht="23.25" x14ac:dyDescent="0.35">
      <c r="D68" s="33"/>
      <c r="F68" s="44"/>
      <c r="G68" s="44"/>
      <c r="H68" s="43"/>
      <c r="I68" s="46"/>
      <c r="K68" s="43"/>
      <c r="L68" s="43"/>
    </row>
    <row r="69" spans="4:12" s="32" customFormat="1" ht="23.25" x14ac:dyDescent="0.35">
      <c r="D69" s="33"/>
      <c r="F69" s="43"/>
      <c r="G69" s="43"/>
      <c r="H69" s="43"/>
      <c r="I69" s="46"/>
      <c r="K69" s="43"/>
      <c r="L69" s="43"/>
    </row>
    <row r="70" spans="4:12" s="32" customFormat="1" ht="23.25" x14ac:dyDescent="0.35">
      <c r="D70" s="33"/>
      <c r="F70" s="43"/>
      <c r="G70" s="43"/>
      <c r="H70" s="43"/>
      <c r="I70" s="46"/>
      <c r="K70" s="43"/>
      <c r="L70" s="43"/>
    </row>
    <row r="71" spans="4:12" s="32" customFormat="1" ht="23.25" x14ac:dyDescent="0.35">
      <c r="D71" s="33"/>
      <c r="F71" s="43"/>
      <c r="G71" s="43"/>
      <c r="H71" s="43"/>
      <c r="I71" s="46"/>
      <c r="K71" s="43"/>
      <c r="L71" s="43"/>
    </row>
    <row r="72" spans="4:12" s="32" customFormat="1" ht="23.25" x14ac:dyDescent="0.35">
      <c r="D72" s="33"/>
      <c r="F72" s="43"/>
      <c r="G72" s="43"/>
      <c r="H72" s="43"/>
      <c r="I72" s="46"/>
      <c r="K72" s="43"/>
      <c r="L72" s="43"/>
    </row>
    <row r="73" spans="4:12" s="32" customFormat="1" ht="23.25" x14ac:dyDescent="0.35">
      <c r="D73" s="33"/>
      <c r="F73" s="43"/>
      <c r="G73" s="43"/>
      <c r="H73" s="43"/>
      <c r="I73" s="46"/>
      <c r="K73" s="43"/>
      <c r="L73" s="43"/>
    </row>
    <row r="74" spans="4:12" s="32" customFormat="1" ht="23.25" x14ac:dyDescent="0.35">
      <c r="D74" s="33"/>
      <c r="F74" s="43"/>
      <c r="G74" s="43"/>
      <c r="H74" s="43"/>
      <c r="I74" s="46"/>
      <c r="K74" s="43"/>
      <c r="L74" s="43"/>
    </row>
    <row r="75" spans="4:12" s="32" customFormat="1" ht="23.25" x14ac:dyDescent="0.35">
      <c r="D75" s="33"/>
      <c r="F75" s="43"/>
      <c r="G75" s="43"/>
      <c r="H75" s="43"/>
      <c r="I75" s="46"/>
      <c r="K75" s="43"/>
      <c r="L75" s="43"/>
    </row>
    <row r="76" spans="4:12" s="32" customFormat="1" ht="23.25" x14ac:dyDescent="0.35">
      <c r="D76" s="33"/>
      <c r="F76" s="43"/>
      <c r="G76" s="43"/>
      <c r="H76" s="43"/>
      <c r="I76" s="46"/>
      <c r="K76" s="43"/>
      <c r="L76" s="43"/>
    </row>
    <row r="77" spans="4:12" s="32" customFormat="1" ht="23.25" x14ac:dyDescent="0.35">
      <c r="D77" s="33"/>
      <c r="F77" s="43"/>
      <c r="G77" s="43"/>
      <c r="H77" s="43"/>
      <c r="I77" s="46"/>
      <c r="K77" s="43"/>
      <c r="L77" s="43"/>
    </row>
    <row r="78" spans="4:12" s="32" customFormat="1" ht="23.25" x14ac:dyDescent="0.35">
      <c r="D78" s="33"/>
      <c r="F78" s="43"/>
      <c r="G78" s="43"/>
      <c r="H78" s="43"/>
      <c r="I78" s="46"/>
      <c r="K78" s="43"/>
      <c r="L78" s="43"/>
    </row>
    <row r="79" spans="4:12" s="32" customFormat="1" ht="23.25" x14ac:dyDescent="0.35">
      <c r="F79" s="43"/>
      <c r="G79" s="43"/>
      <c r="H79" s="43"/>
      <c r="I79" s="46"/>
      <c r="K79" s="43"/>
      <c r="L79" s="43"/>
    </row>
    <row r="80" spans="4:12" s="32" customFormat="1" ht="23.25" x14ac:dyDescent="0.35">
      <c r="F80" s="43"/>
      <c r="G80" s="43"/>
      <c r="H80" s="43"/>
      <c r="I80" s="46"/>
      <c r="K80" s="43"/>
      <c r="L80" s="43"/>
    </row>
    <row r="81" spans="6:12" s="32" customFormat="1" ht="23.25" x14ac:dyDescent="0.35">
      <c r="F81" s="43"/>
      <c r="G81" s="43"/>
      <c r="H81" s="43"/>
      <c r="I81" s="46"/>
      <c r="K81" s="43"/>
      <c r="L81" s="43"/>
    </row>
    <row r="82" spans="6:12" s="32" customFormat="1" ht="23.25" x14ac:dyDescent="0.35">
      <c r="F82" s="43"/>
      <c r="G82" s="43"/>
      <c r="H82" s="43"/>
      <c r="I82" s="46"/>
      <c r="K82" s="43"/>
      <c r="L82" s="43"/>
    </row>
    <row r="83" spans="6:12" s="32" customFormat="1" ht="23.25" x14ac:dyDescent="0.35">
      <c r="F83" s="43"/>
      <c r="G83" s="43"/>
      <c r="H83" s="43"/>
      <c r="I83" s="46"/>
      <c r="K83" s="43"/>
      <c r="L83" s="43"/>
    </row>
    <row r="84" spans="6:12" s="32" customFormat="1" ht="23.25" x14ac:dyDescent="0.35">
      <c r="F84" s="43"/>
      <c r="G84" s="43"/>
      <c r="H84" s="43"/>
      <c r="I84" s="46"/>
      <c r="K84" s="43"/>
      <c r="L84" s="43"/>
    </row>
    <row r="85" spans="6:12" s="32" customFormat="1" ht="23.25" x14ac:dyDescent="0.35">
      <c r="F85" s="43"/>
      <c r="G85" s="43"/>
      <c r="H85" s="43"/>
      <c r="I85" s="46"/>
      <c r="K85" s="43"/>
      <c r="L85" s="43"/>
    </row>
    <row r="86" spans="6:12" s="32" customFormat="1" ht="23.25" x14ac:dyDescent="0.35">
      <c r="F86" s="43"/>
      <c r="G86" s="43"/>
      <c r="H86" s="43"/>
      <c r="I86" s="46"/>
      <c r="K86" s="43"/>
      <c r="L86" s="43"/>
    </row>
    <row r="87" spans="6:12" s="32" customFormat="1" ht="23.25" x14ac:dyDescent="0.35">
      <c r="F87" s="43"/>
      <c r="G87" s="43"/>
      <c r="H87" s="43"/>
      <c r="I87" s="46"/>
      <c r="K87" s="43"/>
      <c r="L87" s="43"/>
    </row>
    <row r="88" spans="6:12" s="32" customFormat="1" ht="23.25" x14ac:dyDescent="0.35">
      <c r="F88" s="43"/>
      <c r="G88" s="43"/>
      <c r="H88" s="43"/>
      <c r="I88" s="46"/>
      <c r="K88" s="43"/>
      <c r="L88" s="43"/>
    </row>
    <row r="89" spans="6:12" s="32" customFormat="1" ht="23.25" x14ac:dyDescent="0.35">
      <c r="F89" s="43"/>
      <c r="G89" s="43"/>
      <c r="H89" s="43"/>
      <c r="I89" s="46"/>
      <c r="K89" s="43"/>
      <c r="L89" s="43"/>
    </row>
    <row r="90" spans="6:12" s="32" customFormat="1" ht="23.25" x14ac:dyDescent="0.35">
      <c r="F90" s="43"/>
      <c r="G90" s="43"/>
      <c r="H90" s="43"/>
      <c r="I90" s="46"/>
      <c r="K90" s="43"/>
      <c r="L90" s="43"/>
    </row>
    <row r="91" spans="6:12" s="32" customFormat="1" ht="23.25" x14ac:dyDescent="0.35">
      <c r="F91" s="43"/>
      <c r="G91" s="43"/>
      <c r="H91" s="43"/>
      <c r="I91" s="46"/>
      <c r="K91" s="43"/>
      <c r="L91" s="43"/>
    </row>
    <row r="92" spans="6:12" s="32" customFormat="1" ht="23.25" x14ac:dyDescent="0.35">
      <c r="F92" s="43"/>
      <c r="G92" s="43"/>
      <c r="H92" s="43"/>
      <c r="I92" s="46"/>
      <c r="K92" s="43"/>
      <c r="L92" s="43"/>
    </row>
    <row r="93" spans="6:12" s="32" customFormat="1" ht="23.25" x14ac:dyDescent="0.35">
      <c r="F93" s="43"/>
      <c r="G93" s="43"/>
      <c r="H93" s="43"/>
      <c r="I93" s="46"/>
      <c r="K93" s="43"/>
      <c r="L93" s="43"/>
    </row>
    <row r="94" spans="6:12" s="32" customFormat="1" ht="23.25" x14ac:dyDescent="0.35">
      <c r="F94" s="43"/>
      <c r="G94" s="43"/>
      <c r="H94" s="43"/>
      <c r="I94" s="46"/>
      <c r="K94" s="43"/>
      <c r="L94" s="43"/>
    </row>
    <row r="95" spans="6:12" s="32" customFormat="1" ht="23.25" x14ac:dyDescent="0.35">
      <c r="F95" s="43"/>
      <c r="G95" s="43"/>
      <c r="H95" s="43"/>
      <c r="I95" s="46"/>
      <c r="K95" s="43"/>
      <c r="L95" s="43"/>
    </row>
    <row r="96" spans="6:12" s="32" customFormat="1" ht="23.25" x14ac:dyDescent="0.35">
      <c r="F96" s="43"/>
      <c r="G96" s="43"/>
      <c r="H96" s="43"/>
      <c r="I96" s="46"/>
      <c r="K96" s="43"/>
      <c r="L96" s="43"/>
    </row>
    <row r="97" spans="6:12" s="32" customFormat="1" ht="23.25" x14ac:dyDescent="0.35">
      <c r="F97" s="43"/>
      <c r="G97" s="43"/>
      <c r="H97" s="43"/>
      <c r="I97" s="46"/>
      <c r="K97" s="43"/>
      <c r="L97" s="43"/>
    </row>
    <row r="98" spans="6:12" s="32" customFormat="1" ht="23.25" x14ac:dyDescent="0.35">
      <c r="F98" s="43"/>
      <c r="G98" s="43"/>
      <c r="H98" s="43"/>
      <c r="I98" s="46"/>
      <c r="K98" s="43"/>
      <c r="L98" s="43"/>
    </row>
    <row r="99" spans="6:12" s="32" customFormat="1" ht="23.25" x14ac:dyDescent="0.35">
      <c r="F99" s="43"/>
      <c r="G99" s="43"/>
      <c r="H99" s="43"/>
      <c r="I99" s="46"/>
      <c r="K99" s="43"/>
      <c r="L99" s="43"/>
    </row>
    <row r="100" spans="6:12" s="32" customFormat="1" ht="23.25" x14ac:dyDescent="0.35">
      <c r="F100" s="43"/>
      <c r="G100" s="43"/>
      <c r="H100" s="43"/>
      <c r="I100" s="46"/>
      <c r="K100" s="43"/>
      <c r="L100" s="43"/>
    </row>
    <row r="101" spans="6:12" s="32" customFormat="1" ht="23.25" x14ac:dyDescent="0.35">
      <c r="F101" s="43"/>
      <c r="G101" s="43"/>
      <c r="H101" s="43"/>
      <c r="I101" s="46"/>
      <c r="K101" s="43"/>
      <c r="L101" s="43"/>
    </row>
    <row r="102" spans="6:12" s="32" customFormat="1" ht="23.25" x14ac:dyDescent="0.35">
      <c r="F102" s="43"/>
      <c r="G102" s="43"/>
      <c r="H102" s="43"/>
      <c r="I102" s="46"/>
      <c r="K102" s="43"/>
      <c r="L102" s="43"/>
    </row>
    <row r="103" spans="6:12" s="32" customFormat="1" ht="23.25" x14ac:dyDescent="0.35">
      <c r="F103" s="43"/>
      <c r="G103" s="43"/>
      <c r="H103" s="43"/>
      <c r="I103" s="46"/>
      <c r="K103" s="43"/>
      <c r="L103" s="43"/>
    </row>
    <row r="104" spans="6:12" s="32" customFormat="1" ht="23.25" x14ac:dyDescent="0.35">
      <c r="F104" s="43"/>
      <c r="G104" s="43"/>
      <c r="H104" s="43"/>
      <c r="I104" s="46"/>
      <c r="K104" s="43"/>
      <c r="L104" s="43"/>
    </row>
    <row r="105" spans="6:12" s="32" customFormat="1" ht="23.25" x14ac:dyDescent="0.35">
      <c r="F105" s="43"/>
      <c r="G105" s="43"/>
      <c r="H105" s="43"/>
      <c r="I105" s="46"/>
      <c r="K105" s="43"/>
      <c r="L105" s="43"/>
    </row>
    <row r="106" spans="6:12" s="32" customFormat="1" ht="23.25" x14ac:dyDescent="0.35">
      <c r="F106" s="43"/>
      <c r="G106" s="43"/>
      <c r="H106" s="43"/>
      <c r="I106" s="46"/>
      <c r="K106" s="43"/>
      <c r="L106" s="43"/>
    </row>
    <row r="107" spans="6:12" s="32" customFormat="1" ht="23.25" x14ac:dyDescent="0.35">
      <c r="F107" s="43"/>
      <c r="G107" s="43"/>
      <c r="H107" s="43"/>
      <c r="I107" s="46"/>
      <c r="K107" s="43"/>
      <c r="L107" s="43"/>
    </row>
    <row r="108" spans="6:12" s="32" customFormat="1" ht="23.25" x14ac:dyDescent="0.35">
      <c r="F108" s="43"/>
      <c r="G108" s="43"/>
      <c r="H108" s="43"/>
      <c r="I108" s="46"/>
      <c r="K108" s="43"/>
      <c r="L108" s="43"/>
    </row>
    <row r="109" spans="6:12" s="32" customFormat="1" ht="23.25" x14ac:dyDescent="0.35">
      <c r="F109" s="43"/>
      <c r="G109" s="43"/>
      <c r="H109" s="43"/>
      <c r="I109" s="46"/>
      <c r="K109" s="43"/>
      <c r="L109" s="43"/>
    </row>
    <row r="110" spans="6:12" s="32" customFormat="1" ht="23.25" x14ac:dyDescent="0.35">
      <c r="F110" s="43"/>
      <c r="G110" s="43"/>
      <c r="H110" s="43"/>
      <c r="I110" s="46"/>
      <c r="K110" s="43"/>
      <c r="L110" s="43"/>
    </row>
    <row r="111" spans="6:12" s="32" customFormat="1" ht="23.25" x14ac:dyDescent="0.35">
      <c r="F111" s="43"/>
      <c r="G111" s="43"/>
      <c r="H111" s="43"/>
      <c r="I111" s="46"/>
      <c r="K111" s="43"/>
      <c r="L111" s="43"/>
    </row>
    <row r="112" spans="6:12" s="32" customFormat="1" ht="23.25" x14ac:dyDescent="0.35">
      <c r="F112" s="43"/>
      <c r="G112" s="43"/>
      <c r="H112" s="43"/>
      <c r="I112" s="46"/>
      <c r="K112" s="43"/>
      <c r="L112" s="43"/>
    </row>
    <row r="113" spans="6:12" s="32" customFormat="1" ht="23.25" x14ac:dyDescent="0.35">
      <c r="F113" s="43"/>
      <c r="G113" s="43"/>
      <c r="H113" s="43"/>
      <c r="I113" s="46"/>
      <c r="K113" s="43"/>
      <c r="L113" s="43"/>
    </row>
    <row r="114" spans="6:12" s="32" customFormat="1" ht="23.25" x14ac:dyDescent="0.35">
      <c r="F114" s="43"/>
      <c r="G114" s="43"/>
      <c r="H114" s="43"/>
      <c r="I114" s="46"/>
      <c r="K114" s="43"/>
      <c r="L114" s="43"/>
    </row>
    <row r="115" spans="6:12" s="32" customFormat="1" ht="23.25" x14ac:dyDescent="0.35">
      <c r="F115" s="43"/>
      <c r="G115" s="43"/>
      <c r="H115" s="43"/>
      <c r="I115" s="46"/>
      <c r="K115" s="43"/>
      <c r="L115" s="43"/>
    </row>
    <row r="116" spans="6:12" s="32" customFormat="1" ht="23.25" x14ac:dyDescent="0.35">
      <c r="F116" s="43"/>
      <c r="G116" s="43"/>
      <c r="H116" s="43"/>
      <c r="I116" s="46"/>
      <c r="K116" s="43"/>
      <c r="L116" s="43"/>
    </row>
    <row r="117" spans="6:12" s="32" customFormat="1" ht="23.25" x14ac:dyDescent="0.35">
      <c r="F117" s="43"/>
      <c r="G117" s="43"/>
      <c r="H117" s="43"/>
      <c r="I117" s="46"/>
      <c r="K117" s="43"/>
      <c r="L117" s="43"/>
    </row>
    <row r="118" spans="6:12" s="32" customFormat="1" ht="23.25" x14ac:dyDescent="0.35">
      <c r="F118" s="43"/>
      <c r="G118" s="43"/>
      <c r="H118" s="43"/>
      <c r="I118" s="46"/>
      <c r="K118" s="43"/>
      <c r="L118" s="43"/>
    </row>
    <row r="119" spans="6:12" s="32" customFormat="1" ht="23.25" x14ac:dyDescent="0.35">
      <c r="F119" s="43"/>
      <c r="G119" s="43"/>
      <c r="H119" s="43"/>
      <c r="I119" s="46"/>
      <c r="K119" s="43"/>
      <c r="L119" s="43"/>
    </row>
    <row r="120" spans="6:12" s="32" customFormat="1" ht="23.25" x14ac:dyDescent="0.35">
      <c r="F120" s="43"/>
      <c r="G120" s="43"/>
      <c r="H120" s="43"/>
      <c r="I120" s="46"/>
      <c r="K120" s="43"/>
      <c r="L120" s="43"/>
    </row>
    <row r="121" spans="6:12" s="32" customFormat="1" ht="23.25" x14ac:dyDescent="0.35">
      <c r="F121" s="43"/>
      <c r="G121" s="43"/>
      <c r="H121" s="43"/>
      <c r="I121" s="46"/>
      <c r="K121" s="43"/>
      <c r="L121" s="43"/>
    </row>
    <row r="122" spans="6:12" s="32" customFormat="1" ht="23.25" x14ac:dyDescent="0.35">
      <c r="F122" s="43"/>
      <c r="G122" s="43"/>
      <c r="H122" s="43"/>
      <c r="I122" s="46"/>
      <c r="K122" s="43"/>
      <c r="L122" s="43"/>
    </row>
    <row r="123" spans="6:12" s="32" customFormat="1" ht="23.25" x14ac:dyDescent="0.35">
      <c r="F123" s="43"/>
      <c r="G123" s="43"/>
      <c r="H123" s="43"/>
      <c r="I123" s="46"/>
      <c r="K123" s="43"/>
      <c r="L123" s="43"/>
    </row>
    <row r="124" spans="6:12" s="32" customFormat="1" ht="23.25" x14ac:dyDescent="0.35">
      <c r="F124" s="43"/>
      <c r="G124" s="43"/>
      <c r="H124" s="43"/>
      <c r="I124" s="46"/>
      <c r="K124" s="43"/>
      <c r="L124" s="43"/>
    </row>
    <row r="125" spans="6:12" s="32" customFormat="1" ht="23.25" x14ac:dyDescent="0.35">
      <c r="F125" s="43"/>
      <c r="G125" s="43"/>
      <c r="H125" s="43"/>
      <c r="I125" s="46"/>
      <c r="K125" s="43"/>
      <c r="L125" s="43"/>
    </row>
    <row r="126" spans="6:12" s="32" customFormat="1" ht="23.25" x14ac:dyDescent="0.35">
      <c r="F126" s="43"/>
      <c r="G126" s="43"/>
      <c r="H126" s="43"/>
      <c r="I126" s="46"/>
      <c r="K126" s="43"/>
      <c r="L126" s="43"/>
    </row>
    <row r="127" spans="6:12" s="32" customFormat="1" ht="23.25" x14ac:dyDescent="0.35">
      <c r="F127" s="43"/>
      <c r="G127" s="43"/>
      <c r="H127" s="43"/>
      <c r="I127" s="46"/>
      <c r="K127" s="43"/>
      <c r="L127" s="43"/>
    </row>
    <row r="128" spans="6:12" s="32" customFormat="1" ht="23.25" x14ac:dyDescent="0.35">
      <c r="F128" s="43"/>
      <c r="G128" s="43"/>
      <c r="H128" s="43"/>
      <c r="I128" s="46"/>
      <c r="K128" s="43"/>
      <c r="L128" s="43"/>
    </row>
    <row r="129" spans="6:12" s="32" customFormat="1" ht="23.25" x14ac:dyDescent="0.35">
      <c r="F129" s="43"/>
      <c r="G129" s="43"/>
      <c r="H129" s="43"/>
      <c r="I129" s="46"/>
      <c r="K129" s="43"/>
      <c r="L129" s="43"/>
    </row>
    <row r="130" spans="6:12" s="32" customFormat="1" ht="23.25" x14ac:dyDescent="0.35">
      <c r="F130" s="43"/>
      <c r="G130" s="43"/>
      <c r="H130" s="43"/>
      <c r="I130" s="46"/>
      <c r="K130" s="43"/>
      <c r="L130" s="43"/>
    </row>
    <row r="131" spans="6:12" s="32" customFormat="1" ht="23.25" x14ac:dyDescent="0.35">
      <c r="F131" s="43"/>
      <c r="G131" s="43"/>
      <c r="H131" s="43"/>
      <c r="I131" s="46"/>
      <c r="K131" s="43"/>
      <c r="L131" s="43"/>
    </row>
    <row r="132" spans="6:12" s="32" customFormat="1" ht="23.25" x14ac:dyDescent="0.35">
      <c r="F132" s="43"/>
      <c r="G132" s="43"/>
      <c r="H132" s="43"/>
      <c r="I132" s="46"/>
      <c r="K132" s="43"/>
      <c r="L132" s="43"/>
    </row>
    <row r="133" spans="6:12" s="32" customFormat="1" ht="23.25" x14ac:dyDescent="0.35">
      <c r="F133" s="43"/>
      <c r="G133" s="43"/>
      <c r="H133" s="43"/>
      <c r="I133" s="46"/>
      <c r="K133" s="43"/>
      <c r="L133" s="43"/>
    </row>
    <row r="134" spans="6:12" s="32" customFormat="1" ht="23.25" x14ac:dyDescent="0.35">
      <c r="F134" s="43"/>
      <c r="G134" s="43"/>
      <c r="H134" s="43"/>
      <c r="I134" s="46"/>
      <c r="K134" s="43"/>
      <c r="L134" s="43"/>
    </row>
    <row r="135" spans="6:12" s="32" customFormat="1" ht="23.25" x14ac:dyDescent="0.35">
      <c r="F135" s="43"/>
      <c r="G135" s="43"/>
      <c r="H135" s="43"/>
      <c r="I135" s="46"/>
      <c r="K135" s="43"/>
      <c r="L135" s="43"/>
    </row>
    <row r="136" spans="6:12" s="32" customFormat="1" ht="23.25" x14ac:dyDescent="0.35">
      <c r="F136" s="43"/>
      <c r="G136" s="43"/>
      <c r="H136" s="43"/>
      <c r="I136" s="46"/>
      <c r="K136" s="43"/>
      <c r="L136" s="43"/>
    </row>
    <row r="137" spans="6:12" s="32" customFormat="1" ht="23.25" x14ac:dyDescent="0.35">
      <c r="F137" s="43"/>
      <c r="G137" s="43"/>
      <c r="H137" s="43"/>
      <c r="I137" s="46"/>
      <c r="K137" s="43"/>
      <c r="L137" s="43"/>
    </row>
    <row r="138" spans="6:12" s="32" customFormat="1" ht="23.25" x14ac:dyDescent="0.35">
      <c r="F138" s="43"/>
      <c r="G138" s="43"/>
      <c r="H138" s="43"/>
      <c r="I138" s="46"/>
      <c r="K138" s="43"/>
      <c r="L138" s="43"/>
    </row>
    <row r="139" spans="6:12" s="32" customFormat="1" ht="23.25" x14ac:dyDescent="0.35">
      <c r="F139" s="43"/>
      <c r="G139" s="43"/>
      <c r="H139" s="43"/>
      <c r="I139" s="46"/>
      <c r="K139" s="43"/>
      <c r="L139" s="43"/>
    </row>
    <row r="140" spans="6:12" s="32" customFormat="1" ht="23.25" x14ac:dyDescent="0.35">
      <c r="F140" s="43"/>
      <c r="G140" s="43"/>
      <c r="H140" s="43"/>
      <c r="I140" s="46"/>
      <c r="K140" s="43"/>
      <c r="L140" s="43"/>
    </row>
    <row r="141" spans="6:12" s="32" customFormat="1" ht="23.25" x14ac:dyDescent="0.35">
      <c r="F141" s="43"/>
      <c r="G141" s="43"/>
      <c r="H141" s="43"/>
      <c r="I141" s="46"/>
      <c r="K141" s="43"/>
      <c r="L141" s="43"/>
    </row>
    <row r="142" spans="6:12" s="32" customFormat="1" ht="23.25" x14ac:dyDescent="0.35">
      <c r="F142" s="43"/>
      <c r="G142" s="43"/>
      <c r="H142" s="43"/>
      <c r="I142" s="46"/>
      <c r="K142" s="43"/>
      <c r="L142" s="43"/>
    </row>
    <row r="143" spans="6:12" s="32" customFormat="1" ht="23.25" x14ac:dyDescent="0.35">
      <c r="F143" s="43"/>
      <c r="G143" s="43"/>
      <c r="H143" s="43"/>
      <c r="I143" s="46"/>
      <c r="K143" s="43"/>
      <c r="L143" s="43"/>
    </row>
    <row r="144" spans="6:12" s="32" customFormat="1" ht="23.25" x14ac:dyDescent="0.35">
      <c r="F144" s="43"/>
      <c r="G144" s="43"/>
      <c r="H144" s="43"/>
      <c r="I144" s="46"/>
      <c r="K144" s="43"/>
      <c r="L144" s="43"/>
    </row>
    <row r="145" spans="6:12" s="32" customFormat="1" ht="23.25" x14ac:dyDescent="0.35">
      <c r="F145" s="43"/>
      <c r="G145" s="43"/>
      <c r="H145" s="43"/>
      <c r="I145" s="46"/>
      <c r="K145" s="43"/>
      <c r="L145" s="43"/>
    </row>
    <row r="146" spans="6:12" s="32" customFormat="1" ht="23.25" x14ac:dyDescent="0.35">
      <c r="F146" s="43"/>
      <c r="G146" s="43"/>
      <c r="H146" s="43"/>
      <c r="I146" s="46"/>
      <c r="K146" s="43"/>
      <c r="L146" s="43"/>
    </row>
    <row r="147" spans="6:12" s="32" customFormat="1" ht="23.25" x14ac:dyDescent="0.35">
      <c r="F147" s="43"/>
      <c r="G147" s="43"/>
      <c r="H147" s="43"/>
      <c r="I147" s="46"/>
      <c r="K147" s="43"/>
      <c r="L147" s="43"/>
    </row>
    <row r="148" spans="6:12" s="32" customFormat="1" ht="23.25" x14ac:dyDescent="0.35">
      <c r="F148" s="43"/>
      <c r="G148" s="43"/>
      <c r="H148" s="43"/>
      <c r="I148" s="46"/>
      <c r="K148" s="43"/>
      <c r="L148" s="43"/>
    </row>
    <row r="149" spans="6:12" s="32" customFormat="1" ht="23.25" x14ac:dyDescent="0.35">
      <c r="F149" s="43"/>
      <c r="G149" s="43"/>
      <c r="H149" s="43"/>
      <c r="I149" s="46"/>
      <c r="K149" s="43"/>
      <c r="L149" s="43"/>
    </row>
    <row r="150" spans="6:12" s="32" customFormat="1" ht="23.25" x14ac:dyDescent="0.35">
      <c r="F150" s="43"/>
      <c r="G150" s="43"/>
      <c r="H150" s="43"/>
      <c r="I150" s="46"/>
      <c r="K150" s="43"/>
      <c r="L150" s="43"/>
    </row>
    <row r="151" spans="6:12" s="32" customFormat="1" ht="23.25" x14ac:dyDescent="0.35">
      <c r="F151" s="43"/>
      <c r="G151" s="43"/>
      <c r="H151" s="43"/>
      <c r="I151" s="46"/>
      <c r="K151" s="43"/>
      <c r="L151" s="43"/>
    </row>
    <row r="152" spans="6:12" s="32" customFormat="1" ht="23.25" x14ac:dyDescent="0.35">
      <c r="F152" s="43"/>
      <c r="G152" s="43"/>
      <c r="H152" s="43"/>
      <c r="I152" s="46"/>
      <c r="K152" s="43"/>
      <c r="L152" s="43"/>
    </row>
    <row r="153" spans="6:12" s="32" customFormat="1" ht="23.25" x14ac:dyDescent="0.35">
      <c r="F153" s="43"/>
      <c r="G153" s="43"/>
      <c r="H153" s="43"/>
      <c r="I153" s="46"/>
      <c r="K153" s="43"/>
      <c r="L153" s="43"/>
    </row>
    <row r="154" spans="6:12" s="32" customFormat="1" ht="23.25" x14ac:dyDescent="0.35">
      <c r="F154" s="43"/>
      <c r="G154" s="43"/>
      <c r="H154" s="43"/>
      <c r="I154" s="46"/>
      <c r="K154" s="43"/>
      <c r="L154" s="43"/>
    </row>
    <row r="155" spans="6:12" s="32" customFormat="1" ht="23.25" x14ac:dyDescent="0.35">
      <c r="F155" s="43"/>
      <c r="G155" s="43"/>
      <c r="H155" s="43"/>
      <c r="I155" s="46"/>
      <c r="K155" s="43"/>
      <c r="L155" s="43"/>
    </row>
    <row r="156" spans="6:12" s="32" customFormat="1" ht="23.25" x14ac:dyDescent="0.35">
      <c r="F156" s="43"/>
      <c r="G156" s="43"/>
      <c r="H156" s="43"/>
      <c r="I156" s="46"/>
      <c r="K156" s="43"/>
      <c r="L156" s="43"/>
    </row>
    <row r="157" spans="6:12" s="32" customFormat="1" ht="23.25" x14ac:dyDescent="0.35">
      <c r="F157" s="43"/>
      <c r="G157" s="43"/>
      <c r="H157" s="43"/>
      <c r="I157" s="46"/>
      <c r="K157" s="43"/>
      <c r="L157" s="43"/>
    </row>
    <row r="158" spans="6:12" s="32" customFormat="1" ht="23.25" x14ac:dyDescent="0.35">
      <c r="F158" s="43"/>
      <c r="G158" s="43"/>
      <c r="H158" s="43"/>
      <c r="I158" s="46"/>
      <c r="K158" s="43"/>
      <c r="L158" s="43"/>
    </row>
    <row r="159" spans="6:12" s="32" customFormat="1" ht="23.25" x14ac:dyDescent="0.35">
      <c r="F159" s="43"/>
      <c r="G159" s="43"/>
      <c r="H159" s="43"/>
      <c r="I159" s="46"/>
      <c r="K159" s="43"/>
      <c r="L159" s="43"/>
    </row>
    <row r="160" spans="6:12" s="32" customFormat="1" ht="23.25" x14ac:dyDescent="0.35">
      <c r="F160" s="43"/>
      <c r="G160" s="43"/>
      <c r="H160" s="43"/>
      <c r="I160" s="46"/>
      <c r="K160" s="43"/>
      <c r="L160" s="43"/>
    </row>
    <row r="161" spans="6:12" s="32" customFormat="1" ht="23.25" x14ac:dyDescent="0.35">
      <c r="F161" s="43"/>
      <c r="G161" s="43"/>
      <c r="H161" s="43"/>
      <c r="I161" s="46"/>
      <c r="K161" s="43"/>
      <c r="L161" s="43"/>
    </row>
    <row r="162" spans="6:12" s="32" customFormat="1" ht="23.25" x14ac:dyDescent="0.35">
      <c r="F162" s="43"/>
      <c r="G162" s="43"/>
      <c r="H162" s="43"/>
      <c r="I162" s="46"/>
      <c r="K162" s="43"/>
      <c r="L162" s="43"/>
    </row>
    <row r="163" spans="6:12" s="32" customFormat="1" ht="23.25" x14ac:dyDescent="0.35">
      <c r="F163" s="43"/>
      <c r="G163" s="43"/>
      <c r="H163" s="43"/>
      <c r="I163" s="46"/>
      <c r="K163" s="43"/>
      <c r="L163" s="43"/>
    </row>
    <row r="164" spans="6:12" s="32" customFormat="1" ht="23.25" x14ac:dyDescent="0.35">
      <c r="F164" s="43"/>
      <c r="G164" s="43"/>
      <c r="H164" s="43"/>
      <c r="I164" s="46"/>
      <c r="K164" s="43"/>
      <c r="L164" s="43"/>
    </row>
    <row r="165" spans="6:12" s="32" customFormat="1" ht="23.25" x14ac:dyDescent="0.35">
      <c r="F165" s="43"/>
      <c r="G165" s="43"/>
      <c r="H165" s="43"/>
      <c r="I165" s="46"/>
      <c r="K165" s="43"/>
      <c r="L165" s="43"/>
    </row>
    <row r="166" spans="6:12" s="32" customFormat="1" ht="23.25" x14ac:dyDescent="0.35">
      <c r="F166" s="43"/>
      <c r="G166" s="43"/>
      <c r="H166" s="43"/>
      <c r="I166" s="46"/>
      <c r="K166" s="43"/>
      <c r="L166" s="43"/>
    </row>
    <row r="167" spans="6:12" s="21" customFormat="1" ht="12.75" x14ac:dyDescent="0.2">
      <c r="F167" s="3"/>
      <c r="G167" s="3"/>
      <c r="H167" s="3"/>
      <c r="I167" s="28"/>
      <c r="K167" s="3"/>
      <c r="L167" s="3"/>
    </row>
    <row r="168" spans="6:12" s="21" customFormat="1" ht="12.75" x14ac:dyDescent="0.2">
      <c r="F168" s="3"/>
      <c r="G168" s="3"/>
      <c r="H168" s="3"/>
      <c r="I168" s="28"/>
      <c r="K168" s="3"/>
      <c r="L168" s="3"/>
    </row>
    <row r="169" spans="6:12" s="21" customFormat="1" ht="12.75" x14ac:dyDescent="0.2">
      <c r="F169" s="3"/>
      <c r="G169" s="3"/>
      <c r="H169" s="3"/>
      <c r="I169" s="28"/>
      <c r="K169" s="3"/>
      <c r="L169" s="3"/>
    </row>
    <row r="170" spans="6:12" s="21" customFormat="1" ht="12.75" x14ac:dyDescent="0.2">
      <c r="F170" s="3"/>
      <c r="G170" s="3"/>
      <c r="H170" s="3"/>
      <c r="I170" s="28"/>
      <c r="K170" s="3"/>
      <c r="L170" s="3"/>
    </row>
    <row r="171" spans="6:12" s="21" customFormat="1" ht="12.75" x14ac:dyDescent="0.2">
      <c r="F171" s="3"/>
      <c r="G171" s="3"/>
      <c r="H171" s="3"/>
      <c r="I171" s="28"/>
      <c r="K171" s="3"/>
      <c r="L171" s="3"/>
    </row>
  </sheetData>
  <mergeCells count="25">
    <mergeCell ref="P7:P10"/>
    <mergeCell ref="R7:R10"/>
    <mergeCell ref="S7:S10"/>
    <mergeCell ref="T7:T10"/>
    <mergeCell ref="J7:J10"/>
    <mergeCell ref="K7:K10"/>
    <mergeCell ref="L7:L10"/>
    <mergeCell ref="N7:N10"/>
    <mergeCell ref="O7:O10"/>
    <mergeCell ref="C2:T2"/>
    <mergeCell ref="C3:T3"/>
    <mergeCell ref="C4:T4"/>
    <mergeCell ref="C6:C10"/>
    <mergeCell ref="D6:D10"/>
    <mergeCell ref="E6:G6"/>
    <mergeCell ref="H6:H10"/>
    <mergeCell ref="I6:I10"/>
    <mergeCell ref="J6:L6"/>
    <mergeCell ref="M6:M10"/>
    <mergeCell ref="N6:P6"/>
    <mergeCell ref="Q6:Q10"/>
    <mergeCell ref="R6:T6"/>
    <mergeCell ref="E7:E10"/>
    <mergeCell ref="F7:F10"/>
    <mergeCell ref="G7:G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9</vt:i4>
      </vt:variant>
    </vt:vector>
  </HeadingPairs>
  <TitlesOfParts>
    <vt:vector size="9" baseType="lpstr">
      <vt:lpstr>01.02.2025</vt:lpstr>
      <vt:lpstr>01.03.2025</vt:lpstr>
      <vt:lpstr>01.04.2025</vt:lpstr>
      <vt:lpstr>01.05.2025</vt:lpstr>
      <vt:lpstr>01.06.2025</vt:lpstr>
      <vt:lpstr>01.07.2025</vt:lpstr>
      <vt:lpstr>01.08.2025</vt:lpstr>
      <vt:lpstr>01.09.2025</vt:lpstr>
      <vt:lpstr>01.10.2025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fin204</dc:creator>
  <cp:lastModifiedBy>Користувач</cp:lastModifiedBy>
  <cp:lastPrinted>2025-02-03T06:15:06Z</cp:lastPrinted>
  <dcterms:created xsi:type="dcterms:W3CDTF">2019-03-04T11:16:34Z</dcterms:created>
  <dcterms:modified xsi:type="dcterms:W3CDTF">2025-10-06T05:24:35Z</dcterms:modified>
</cp:coreProperties>
</file>